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28095" windowHeight="12210" activeTab="0"/>
  </bookViews>
  <sheets>
    <sheet name="Прайс текущий" sheetId="1" r:id="rId1"/>
  </sheets>
  <definedNames/>
  <calcPr fullCalcOnLoad="1"/>
</workbook>
</file>

<file path=xl/sharedStrings.xml><?xml version="1.0" encoding="utf-8"?>
<sst xmlns="http://schemas.openxmlformats.org/spreadsheetml/2006/main" count="448" uniqueCount="314">
  <si>
    <t>Тип коннекторов</t>
  </si>
  <si>
    <t>MTRJ-MTRJ</t>
  </si>
  <si>
    <t>2-жильный кабель</t>
  </si>
  <si>
    <t>4-жильный кабель</t>
  </si>
  <si>
    <t>8-жильный кабель</t>
  </si>
  <si>
    <t>16-жильный кабель</t>
  </si>
  <si>
    <t>Количество волокон</t>
  </si>
  <si>
    <t>SM - 8 волокон</t>
  </si>
  <si>
    <t>SM - 16 волокон</t>
  </si>
  <si>
    <t>SM - 24 волокна</t>
  </si>
  <si>
    <t>МM ОМ3 - 16 волокон</t>
  </si>
  <si>
    <t>Коробки без наполнения</t>
  </si>
  <si>
    <t>КРУС-8/16</t>
  </si>
  <si>
    <t>КРУС-16</t>
  </si>
  <si>
    <t>КРУС-24</t>
  </si>
  <si>
    <t>КРУС-16 выдвижная</t>
  </si>
  <si>
    <t>КРУС-32 выдвижная</t>
  </si>
  <si>
    <t>КРУС-48 выдвижная</t>
  </si>
  <si>
    <t>КРУН-4М</t>
  </si>
  <si>
    <t>КРУН-4/8 (комплектация на 4 волокна)</t>
  </si>
  <si>
    <t>КРУН-4/8 (комплектация на 8 волокон)</t>
  </si>
  <si>
    <t>КРУН-8</t>
  </si>
  <si>
    <t>КРУН-16</t>
  </si>
  <si>
    <t>КРУН-24</t>
  </si>
  <si>
    <t>КРУН-32</t>
  </si>
  <si>
    <t>КРУН-48</t>
  </si>
  <si>
    <t>КРУН-64/96</t>
  </si>
  <si>
    <t>КРУН-96</t>
  </si>
  <si>
    <t>КРУН-32А (Антивандальная)</t>
  </si>
  <si>
    <t>КРУН-32ГМ (Герметичная)</t>
  </si>
  <si>
    <t>Адаптеры переходные                  (FC/SC, FC/ST, SC/ST)</t>
  </si>
  <si>
    <t>Адаптеры переходные                  (LC/FC, LC/SC, LC/ST).</t>
  </si>
  <si>
    <t>тип</t>
  </si>
  <si>
    <t>FC APC</t>
  </si>
  <si>
    <t>SC APC</t>
  </si>
  <si>
    <t>LC APC</t>
  </si>
  <si>
    <t>SM</t>
  </si>
  <si>
    <t>MM</t>
  </si>
  <si>
    <t>OM3</t>
  </si>
  <si>
    <t>Цена</t>
  </si>
  <si>
    <t>Аттенюатор</t>
  </si>
  <si>
    <t>Розетка-розетка</t>
  </si>
  <si>
    <t>Розетка-вилка</t>
  </si>
  <si>
    <t>Разветвитель</t>
  </si>
  <si>
    <t>SM 1х2 (0.9 мм) - 50+50%</t>
  </si>
  <si>
    <t>MM 1х2 (0.9 мм) - 50+50%</t>
  </si>
  <si>
    <t>SM 1х2 (3 мм) - 50+50%</t>
  </si>
  <si>
    <t>MM 1х2 (3 мм) - 50+50%</t>
  </si>
  <si>
    <t>SM 1х3 (0.9 мм)</t>
  </si>
  <si>
    <t>SM 1х3 (3 мм)</t>
  </si>
  <si>
    <t>SM 1х4 (0.9 мм)</t>
  </si>
  <si>
    <t>SM 1х4 (3 мм)</t>
  </si>
  <si>
    <t>SM 1х5 (0.9 мм)</t>
  </si>
  <si>
    <t>SM 1х6 (0.9 мм)</t>
  </si>
  <si>
    <t>SM 1х7 (0.9 мм)</t>
  </si>
  <si>
    <t>SM PLC 1х8 (0.9 мм)</t>
  </si>
  <si>
    <t>SM PLC 1х16 (0.9 мм)</t>
  </si>
  <si>
    <t>SM PLC 1х32 (0.9 мм)</t>
  </si>
  <si>
    <t>SM PLC 1х48 (0.9 мм)</t>
  </si>
  <si>
    <t>SM PLC 1х64 (0.9 мм)</t>
  </si>
  <si>
    <t>КРУС-24 выдвижная</t>
  </si>
  <si>
    <t>(c SC-SM-duplex)</t>
  </si>
  <si>
    <t>0.9 мм</t>
  </si>
  <si>
    <t>2/3 мм</t>
  </si>
  <si>
    <t>MTRJ</t>
  </si>
  <si>
    <t>-</t>
  </si>
  <si>
    <t>Защита 1 конца кабеля</t>
  </si>
  <si>
    <t>1. Шнуры оптические соединительные (ШОС) одномод (9/125)</t>
  </si>
  <si>
    <t>тип кабеля</t>
  </si>
  <si>
    <t>ШОС-длина 1 м</t>
  </si>
  <si>
    <t>Симплексный кабель</t>
  </si>
  <si>
    <t>Дуплексный кабель</t>
  </si>
  <si>
    <t>за 1 доп. метр кабеля</t>
  </si>
  <si>
    <t>за 1 доп. метр кабеля G652</t>
  </si>
  <si>
    <t>за 1 доп. метр кабеля G655</t>
  </si>
  <si>
    <t>за 1 доп. метр кабеля G657</t>
  </si>
  <si>
    <t>2. Шнуры оптические соединительные (ШОС) многомод (50-62.5/125)</t>
  </si>
  <si>
    <t>кабель 50/125 - ОМ3</t>
  </si>
  <si>
    <t>кабель 50/125 - ОМ4</t>
  </si>
  <si>
    <t>3. Шнуры оптические соединительные (ШОС) одномод (9/125) на кабеле BREAKOUT</t>
  </si>
  <si>
    <t>кабель 62.5/125 (ОМ1) и 50/125 - ОМ2</t>
  </si>
  <si>
    <t>4. Шнуры оптические соединительные (ШОС) многомод (50/125) на кабеле BREAKOUT</t>
  </si>
  <si>
    <t>Цена оконцовки коннекторами (4 шт.)</t>
  </si>
  <si>
    <t>за 1 метр кабеля</t>
  </si>
  <si>
    <t>Цена оконцовки коннекторами (8 шт.)</t>
  </si>
  <si>
    <t>Цена оконцовки коннекторами (16 шт.)</t>
  </si>
  <si>
    <t>Цена оконцовки коннекторами (32 шт.)</t>
  </si>
  <si>
    <t>за 1 метр кабеля 62.5/125 (ОМ1) и 50/125 - ОМ2</t>
  </si>
  <si>
    <t>за 1 метр кабеля 50/125 - ОМ3</t>
  </si>
  <si>
    <t>за 1 метр кабеля 50/125 - ОМ4</t>
  </si>
  <si>
    <t>5. Шнуры оптические соединительные (ШОС)  на кабеле Distribution (900 мкм)</t>
  </si>
  <si>
    <t>Цена за 1 м кабеля</t>
  </si>
  <si>
    <t>Тип кабельной сборки</t>
  </si>
  <si>
    <t>6. Укладка ШОС в гофротрубу</t>
  </si>
  <si>
    <t>Цена за первых 10 м длины гофра</t>
  </si>
  <si>
    <t>Далее за 1 м длины гофра</t>
  </si>
  <si>
    <t xml:space="preserve">8. Коннекторы оптические </t>
  </si>
  <si>
    <t xml:space="preserve">9. Адаптеры оптические </t>
  </si>
  <si>
    <t>Тип коннектора</t>
  </si>
  <si>
    <t>SM или MM</t>
  </si>
  <si>
    <t>Тип адаптера</t>
  </si>
  <si>
    <t>неоконцованные</t>
  </si>
  <si>
    <t>SM 1х2 (0.9 мм) - прочее деление</t>
  </si>
  <si>
    <t>SM 1х2 (3 мм) - прочее деление</t>
  </si>
  <si>
    <t xml:space="preserve">Мультиплексор WDM 1310/1550  (0.9 мм) </t>
  </si>
  <si>
    <t xml:space="preserve">Мультиплексор WDM 1310/1550  (3 мм) </t>
  </si>
  <si>
    <t xml:space="preserve">Коробки с наполнением (адаптеры, гильзы и пигтейлы) </t>
  </si>
  <si>
    <t>Тип коробки</t>
  </si>
  <si>
    <t>SM simplex 0.9 мм</t>
  </si>
  <si>
    <t>SM simplex 2.0 мм</t>
  </si>
  <si>
    <t>SM simplex 3.0 мм</t>
  </si>
  <si>
    <t>SM duplex 2.0 мм</t>
  </si>
  <si>
    <t>SM duplex 3.0 мм</t>
  </si>
  <si>
    <t>MM 50/125 simplex 0.9 мм</t>
  </si>
  <si>
    <t>MM 50/125 duplex 2.0 мм</t>
  </si>
  <si>
    <t>MM 50/125 duplex 3.0 мм</t>
  </si>
  <si>
    <t>MM 50/125 OM3 duplex  2.0 мм</t>
  </si>
  <si>
    <t>MM 50/125 OM3 duplex  3.0 мм</t>
  </si>
  <si>
    <t>MM 50/125 OM4 duplex  2.0 мм</t>
  </si>
  <si>
    <t>MM 50/125 OM4 duplex  3.0 мм</t>
  </si>
  <si>
    <t>MM 62.5/125 simplex 0.9 мм</t>
  </si>
  <si>
    <t>MM 62.5/125 duplex 2.0 мм</t>
  </si>
  <si>
    <t>MM 62.5/125 duplex 3.0 мм</t>
  </si>
  <si>
    <t>SM BRK-2  3.0 мм</t>
  </si>
  <si>
    <t>MM 50/125 OM3 BRK-2  3.0 мм</t>
  </si>
  <si>
    <t>7. Шнуры оптические монтажные (пигтейлы)  - кабель 900 мкм, длина 1 метр</t>
  </si>
  <si>
    <t>SM (G652)</t>
  </si>
  <si>
    <t>SM (G655)</t>
  </si>
  <si>
    <t>Комплект для ввода ОК в муфты МОГ</t>
  </si>
  <si>
    <t>Комплект для ремонта муфты МОГ-С и МОГ-У</t>
  </si>
  <si>
    <t>Комплект кассеты К48-4525</t>
  </si>
  <si>
    <t>Муфта МТОК-К6/108-1КТ3645-К</t>
  </si>
  <si>
    <t xml:space="preserve">Муфта МТОК-Л7/48-1КС1645-К </t>
  </si>
  <si>
    <t>Муфта МТОК-В3/216(288)-1КТ3645-К</t>
  </si>
  <si>
    <t>Кассета КТ-3645 с крышкой</t>
  </si>
  <si>
    <t xml:space="preserve">Комплект № 3 для ввода ОК </t>
  </si>
  <si>
    <t>Муфты серии МОГ</t>
  </si>
  <si>
    <t>Муфты серии МТОК</t>
  </si>
  <si>
    <t xml:space="preserve">Комплект № 4 для ввода ОК </t>
  </si>
  <si>
    <t xml:space="preserve">Комплект № 6 для ввода ОК </t>
  </si>
  <si>
    <t xml:space="preserve">Комплект № 9 для ввода ОК </t>
  </si>
  <si>
    <t>Салфетки безворсовые KIM-WIPES</t>
  </si>
  <si>
    <t>Палочки для очистки адаптеров 2.5 мм, поролон (50 шт) FIS</t>
  </si>
  <si>
    <t>Палочки для очистки адаптеров 2.5 мм (5 шт) FIS</t>
  </si>
  <si>
    <t>Палочки для очистки адаптеров 1.25 мм (5 шт) FIS</t>
  </si>
  <si>
    <t>Клей эпоксидный H05-100-R2</t>
  </si>
  <si>
    <t>Пленка для ручной полировки (оксид Al) 0.3-1-3-6-12 мкм (25 листов A4) FIS</t>
  </si>
  <si>
    <t>Сплайс-пластина МТОК для КРУС</t>
  </si>
  <si>
    <t>Крышка для сплайс-пластины МТОК</t>
  </si>
  <si>
    <t>Ложемент МТОК</t>
  </si>
  <si>
    <t>Сплайс-пластина для КРУН-8 с 1 ложементом</t>
  </si>
  <si>
    <t>Кросс-панель под 8 FC/ST/SC/LC-адаптеров с крепежом</t>
  </si>
  <si>
    <t>Кросс-панель пустая с крепежом</t>
  </si>
  <si>
    <t>Резиновая заглушка для ввода кабеля</t>
  </si>
  <si>
    <t>Муфта серии МОГ-С-1К4845</t>
  </si>
  <si>
    <t>Муфта серии МОГ-У-1К4845</t>
  </si>
  <si>
    <t>КРУС-64-3U</t>
  </si>
  <si>
    <t>КРУС-64К (1U)</t>
  </si>
  <si>
    <t>КРУС-32К (1U)</t>
  </si>
  <si>
    <t>КРУС-72-3U</t>
  </si>
  <si>
    <t>КРУС-48 (2U)</t>
  </si>
  <si>
    <t>КРУС-32 (2U)</t>
  </si>
  <si>
    <t>КРУС-96-4U</t>
  </si>
  <si>
    <t>КРУС-144-4U</t>
  </si>
  <si>
    <t>КРУС-64-2U</t>
  </si>
  <si>
    <t>КРУС-96-3U</t>
  </si>
  <si>
    <t>Гильза КДЗС-40 (100 штук)</t>
  </si>
  <si>
    <t>Гильза КДЗС-60 (100 штук)</t>
  </si>
  <si>
    <t xml:space="preserve">10. Аттенюаторы оптические </t>
  </si>
  <si>
    <t xml:space="preserve">11. Разветвители оптические </t>
  </si>
  <si>
    <t>12. Кроссовые коробки</t>
  </si>
  <si>
    <t>Дозатор для спирта пластиковый</t>
  </si>
  <si>
    <t>Гильза КДЗС в составе коробки (1 шт)</t>
  </si>
  <si>
    <t>Пленка 4.5" оксид Al для машинной полировки, 4.5", 0.03 мкм</t>
  </si>
  <si>
    <t>Пленка 4.5" алмазная для машинной полировки, 4.5", 1-3-9 мкм</t>
  </si>
  <si>
    <t>Спирт изопропиловый, 0.8 л</t>
  </si>
  <si>
    <t>Гель для снятия гидрофоба D-GEL, 1 л</t>
  </si>
  <si>
    <t xml:space="preserve">Циркулятор  1310 или 1550  (3 мм) </t>
  </si>
  <si>
    <t>FC UPC - FC UPC</t>
  </si>
  <si>
    <t>LC UPC - FC UPC</t>
  </si>
  <si>
    <t>LX.5- FC UPC</t>
  </si>
  <si>
    <t>MTRJ - FC UPC</t>
  </si>
  <si>
    <t>FC UPC - FC UPC черные</t>
  </si>
  <si>
    <t>LC UPC - FC UPC черные</t>
  </si>
  <si>
    <t>SC UPC - SC UPC</t>
  </si>
  <si>
    <t>FC UPC - SC UPC</t>
  </si>
  <si>
    <t>LC UPC - SC UPC</t>
  </si>
  <si>
    <t>LX.5- SC UPC</t>
  </si>
  <si>
    <t>MTRJ - SC UPC</t>
  </si>
  <si>
    <t>SC UPC - SC UPC черные</t>
  </si>
  <si>
    <t>FC UPC - SC UPC черные</t>
  </si>
  <si>
    <t>LC UPC - SC UPC черные</t>
  </si>
  <si>
    <t>SC APC - SC APC</t>
  </si>
  <si>
    <t>FC APC - SC APC</t>
  </si>
  <si>
    <t>FC UPC - SC APC</t>
  </si>
  <si>
    <t>SC UPC - SC APC</t>
  </si>
  <si>
    <t>ST UPC - SC APC</t>
  </si>
  <si>
    <t>LC UPC - SC APC</t>
  </si>
  <si>
    <t>LX.5- SC APC</t>
  </si>
  <si>
    <t>MTRJ - SC APC</t>
  </si>
  <si>
    <t>FC APC - FC APC</t>
  </si>
  <si>
    <t>FC UPC - FC APC</t>
  </si>
  <si>
    <t>SC UPC - FC APC</t>
  </si>
  <si>
    <t>ST UPC - FC APC</t>
  </si>
  <si>
    <t>LC UPC - FC APC</t>
  </si>
  <si>
    <t>LX.5- FC APC</t>
  </si>
  <si>
    <t>MTRJ - FC APC</t>
  </si>
  <si>
    <t>LX.5- LC APC</t>
  </si>
  <si>
    <t>MTRJ - LC APC</t>
  </si>
  <si>
    <t>MU UPC - MU UPC</t>
  </si>
  <si>
    <t>MU UPC - FC APC</t>
  </si>
  <si>
    <t>MU UPC - SC APC</t>
  </si>
  <si>
    <t>MU UPC - LC APC</t>
  </si>
  <si>
    <t>LX.5-MU UPC</t>
  </si>
  <si>
    <t>MTRJ - MU UPC</t>
  </si>
  <si>
    <t>LX.5- LX.5</t>
  </si>
  <si>
    <t>MU UPC - FC UPC</t>
  </si>
  <si>
    <t>MU UPC - SC UPC</t>
  </si>
  <si>
    <t>LC UPC - LC UPC</t>
  </si>
  <si>
    <t>MU UPC - LC UPC</t>
  </si>
  <si>
    <t>LX.5- LC UPC</t>
  </si>
  <si>
    <t>MTRJ - LC UPC</t>
  </si>
  <si>
    <t>ST UPC - ST UPC</t>
  </si>
  <si>
    <t>FC UPC - ST UPC</t>
  </si>
  <si>
    <t>SC UPC - ST UPC</t>
  </si>
  <si>
    <t>LC UPC - ST UPC</t>
  </si>
  <si>
    <t>MU UPC - ST UPC</t>
  </si>
  <si>
    <t>LX.5- ST UPC</t>
  </si>
  <si>
    <t>MTRJ - ST UPC</t>
  </si>
  <si>
    <t>Е2000 APC - FC UPC</t>
  </si>
  <si>
    <t>Е2000 APC - SC UPC</t>
  </si>
  <si>
    <t>Е2000 APC - ST UPC</t>
  </si>
  <si>
    <t>Е2000 APC - FC АРС</t>
  </si>
  <si>
    <t>Е2000 APC - SC АРС</t>
  </si>
  <si>
    <t>Е2000 APC - LC UPC</t>
  </si>
  <si>
    <t>Е2000 APC - LC АРС</t>
  </si>
  <si>
    <t>Е2000 APC - Е2000 АРС</t>
  </si>
  <si>
    <t>Е2000 APC - MU UPC</t>
  </si>
  <si>
    <t>LC APC - LC APC</t>
  </si>
  <si>
    <t>LC APC - LC UPC</t>
  </si>
  <si>
    <t>LC APC - FC UPC</t>
  </si>
  <si>
    <t>LC APC - SC UPC</t>
  </si>
  <si>
    <t>LC APC - ST UPC</t>
  </si>
  <si>
    <t>LC APC - FC APC</t>
  </si>
  <si>
    <t>LC APC - SC APC</t>
  </si>
  <si>
    <t>Е2000 UPC - FC UPC</t>
  </si>
  <si>
    <t>Е2000 UPC - SC UPC</t>
  </si>
  <si>
    <t>Е2000 UPC - ST UPC</t>
  </si>
  <si>
    <t>Е2000 UPC - FC APC</t>
  </si>
  <si>
    <t>Е2000 UPC - SC APC</t>
  </si>
  <si>
    <t>Е2000 UPC - LC UPC</t>
  </si>
  <si>
    <t>Е2000 UPC - LC APC</t>
  </si>
  <si>
    <t>Е2000 UPC -MU UPC</t>
  </si>
  <si>
    <t>Е2000 UPC - Е2000 UPC</t>
  </si>
  <si>
    <t>ST UPC - ST UPC черные</t>
  </si>
  <si>
    <t>FC UPC - ST UPC черные</t>
  </si>
  <si>
    <t>SC UPC - ST UPC черные</t>
  </si>
  <si>
    <t>LC UPC - LC UPC черные</t>
  </si>
  <si>
    <t>LC UPC - ST UPC черные</t>
  </si>
  <si>
    <t>MTRJ - MTRJ</t>
  </si>
  <si>
    <t>FC UPC</t>
  </si>
  <si>
    <t>SC UPC</t>
  </si>
  <si>
    <t>ST UPC</t>
  </si>
  <si>
    <t>LC UPC</t>
  </si>
  <si>
    <t>MU UPC</t>
  </si>
  <si>
    <t>SC UPC duplex</t>
  </si>
  <si>
    <t>SC UPC черный</t>
  </si>
  <si>
    <t>SC UPC duplex черный</t>
  </si>
  <si>
    <t>LC UPC duplex</t>
  </si>
  <si>
    <t>LC UPC quadro</t>
  </si>
  <si>
    <t>LC UPC черный</t>
  </si>
  <si>
    <t>FC UPC, SC UPC, ST UPC SM</t>
  </si>
  <si>
    <t>FC APC, SC APC SM</t>
  </si>
  <si>
    <t>FC UPC переменный 0-20 дБ</t>
  </si>
  <si>
    <t>FC UPC SM:</t>
  </si>
  <si>
    <t>SC UPC SM:</t>
  </si>
  <si>
    <r>
      <t xml:space="preserve"> </t>
    </r>
    <r>
      <rPr>
        <b/>
        <sz val="12"/>
        <rFont val="Calibri"/>
        <family val="2"/>
      </rPr>
      <t>LC UPC SM:</t>
    </r>
  </si>
  <si>
    <r>
      <t xml:space="preserve"> </t>
    </r>
    <r>
      <rPr>
        <b/>
        <sz val="12"/>
        <rFont val="Calibri"/>
        <family val="2"/>
      </rPr>
      <t>LC UPC SM duplex:</t>
    </r>
  </si>
  <si>
    <t>MPO-MPO 12 вол. (female)</t>
  </si>
  <si>
    <t>13. Кабель оптический </t>
  </si>
  <si>
    <t>15. Муфты оптические и комплекты к ним</t>
  </si>
  <si>
    <t>16. Расходные материалы для производства ШОС</t>
  </si>
  <si>
    <t>17. Прочие товары</t>
  </si>
  <si>
    <t>LC APC duplex</t>
  </si>
  <si>
    <t>Оконцовка FC АРС /SC АРС /LC APC</t>
  </si>
  <si>
    <t>КРУС-48К (1U)</t>
  </si>
  <si>
    <r>
      <t>SC</t>
    </r>
    <r>
      <rPr>
        <b/>
        <sz val="12"/>
        <rFont val="Calibri"/>
        <family val="2"/>
      </rPr>
      <t xml:space="preserve"> UPC MM:</t>
    </r>
  </si>
  <si>
    <t>ST UPC MM:</t>
  </si>
  <si>
    <t>за 1 метр кабеля 50/125 - ОМ2</t>
  </si>
  <si>
    <t>Е2000 UPC</t>
  </si>
  <si>
    <t>Е2000 АPC</t>
  </si>
  <si>
    <t>MM 50/125 BRK-2  3.0 мм</t>
  </si>
  <si>
    <t>OM4</t>
  </si>
  <si>
    <t>LC APC SM</t>
  </si>
  <si>
    <t>Оконцовка SC UPC /LC UPC</t>
  </si>
  <si>
    <t>Оконцовка FC UPC /ST UPC</t>
  </si>
  <si>
    <t>Оконцовка LC UPC /SC UPC</t>
  </si>
  <si>
    <t>Оконцовка FC АРС / SC АРС</t>
  </si>
  <si>
    <t>Оконцовка FC UРС / ST UРС / LC APC</t>
  </si>
  <si>
    <t>Наименование</t>
  </si>
  <si>
    <t>Категория 5е</t>
  </si>
  <si>
    <t>Категория 6а</t>
  </si>
  <si>
    <t>Патчкорд UTP Rj45-Rj45, серый, 0.5 м</t>
  </si>
  <si>
    <t>Патчкорд UTP Rj45-Rj45, серый, 1 м</t>
  </si>
  <si>
    <t>Патчкорд UTP Rj45-Rj45, серый, 1.5 м</t>
  </si>
  <si>
    <t>Патчкорд UTP Rj45-Rj45, серый, 2 м</t>
  </si>
  <si>
    <t>Патчкорд UTP Rj45-Rj45, серый, 3 м</t>
  </si>
  <si>
    <t>Патчкорд UTP Rj45-Rj45, серый, 5 м</t>
  </si>
  <si>
    <t>Патчкорд UTP Rj45-Rj45, серый, 7 м</t>
  </si>
  <si>
    <t>нет</t>
  </si>
  <si>
    <t>Патчкорд UTP Rj45-Rj45, серый, 10 м</t>
  </si>
  <si>
    <t>Патчкорд UTP Rj45-Rj45, серый, 15 м</t>
  </si>
  <si>
    <t>Патчкорд UTP Rj45-Rj45, серый, 20 м</t>
  </si>
  <si>
    <t>14. Патчкорды UTP (витая пара)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</si>
</sst>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b/>
      <sz val="12"/>
      <name val="Calibri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/>
    </xf>
    <xf numFmtId="0" fontId="26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4" fillId="0" borderId="0" xfId="0" applyFont="1" applyFill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tabSelected="1" zoomScale="75" zoomScaleNormal="75" zoomScalePageLayoutView="0" workbookViewId="0" topLeftCell="A1">
      <selection activeCell="H19" sqref="H19"/>
    </sheetView>
  </sheetViews>
  <sheetFormatPr defaultColWidth="9.140625" defaultRowHeight="15"/>
  <cols>
    <col min="1" max="1" width="67.421875" style="5" customWidth="1"/>
    <col min="2" max="8" width="17.57421875" style="5" customWidth="1"/>
    <col min="9" max="10" width="16.8515625" style="5" customWidth="1"/>
    <col min="11" max="11" width="15.57421875" style="5" customWidth="1"/>
    <col min="12" max="16384" width="9.140625" style="5" customWidth="1"/>
  </cols>
  <sheetData>
    <row r="1" ht="21">
      <c r="B1" s="6"/>
    </row>
    <row r="2" ht="21">
      <c r="A2" s="6" t="s">
        <v>67</v>
      </c>
    </row>
    <row r="3" ht="21">
      <c r="A3" s="6"/>
    </row>
    <row r="4" spans="1:7" ht="15.75">
      <c r="A4" s="21" t="s">
        <v>0</v>
      </c>
      <c r="B4" s="25" t="s">
        <v>70</v>
      </c>
      <c r="C4" s="25"/>
      <c r="D4" s="25"/>
      <c r="E4" s="25"/>
      <c r="F4" s="25" t="s">
        <v>71</v>
      </c>
      <c r="G4" s="25"/>
    </row>
    <row r="5" spans="1:7" ht="31.5">
      <c r="A5" s="21"/>
      <c r="B5" s="7" t="s">
        <v>69</v>
      </c>
      <c r="C5" s="7" t="s">
        <v>73</v>
      </c>
      <c r="D5" s="7" t="s">
        <v>75</v>
      </c>
      <c r="E5" s="7" t="s">
        <v>74</v>
      </c>
      <c r="F5" s="7" t="s">
        <v>69</v>
      </c>
      <c r="G5" s="7" t="s">
        <v>73</v>
      </c>
    </row>
    <row r="6" spans="1:7" ht="15">
      <c r="A6" s="8" t="s">
        <v>178</v>
      </c>
      <c r="B6" s="8">
        <v>400</v>
      </c>
      <c r="C6" s="8">
        <v>12</v>
      </c>
      <c r="D6" s="8">
        <v>14</v>
      </c>
      <c r="E6" s="8">
        <v>16</v>
      </c>
      <c r="F6" s="8">
        <f aca="true" t="shared" si="0" ref="F6:F41">B6*2</f>
        <v>800</v>
      </c>
      <c r="G6" s="8">
        <f aca="true" t="shared" si="1" ref="G6:G41">C6*2</f>
        <v>24</v>
      </c>
    </row>
    <row r="7" spans="1:7" ht="15">
      <c r="A7" s="8" t="s">
        <v>184</v>
      </c>
      <c r="B7" s="8">
        <v>360</v>
      </c>
      <c r="C7" s="8">
        <v>12</v>
      </c>
      <c r="D7" s="8">
        <v>14</v>
      </c>
      <c r="E7" s="8">
        <v>16</v>
      </c>
      <c r="F7" s="8">
        <f t="shared" si="0"/>
        <v>720</v>
      </c>
      <c r="G7" s="8">
        <f t="shared" si="1"/>
        <v>24</v>
      </c>
    </row>
    <row r="8" spans="1:7" ht="15">
      <c r="A8" s="8" t="s">
        <v>222</v>
      </c>
      <c r="B8" s="8">
        <v>390</v>
      </c>
      <c r="C8" s="8">
        <v>12</v>
      </c>
      <c r="D8" s="8">
        <v>14</v>
      </c>
      <c r="E8" s="8">
        <v>16</v>
      </c>
      <c r="F8" s="8">
        <f t="shared" si="0"/>
        <v>780</v>
      </c>
      <c r="G8" s="8">
        <f t="shared" si="1"/>
        <v>24</v>
      </c>
    </row>
    <row r="9" spans="1:7" ht="15">
      <c r="A9" s="8" t="s">
        <v>185</v>
      </c>
      <c r="B9" s="8">
        <f>(B6+B7)/2</f>
        <v>380</v>
      </c>
      <c r="C9" s="8">
        <v>12</v>
      </c>
      <c r="D9" s="8">
        <v>14</v>
      </c>
      <c r="E9" s="8">
        <v>16</v>
      </c>
      <c r="F9" s="8">
        <f t="shared" si="0"/>
        <v>760</v>
      </c>
      <c r="G9" s="8">
        <f t="shared" si="1"/>
        <v>24</v>
      </c>
    </row>
    <row r="10" spans="1:7" ht="15">
      <c r="A10" s="8" t="s">
        <v>223</v>
      </c>
      <c r="B10" s="8">
        <f>(B6+B8)/2</f>
        <v>395</v>
      </c>
      <c r="C10" s="8">
        <v>12</v>
      </c>
      <c r="D10" s="8">
        <v>14</v>
      </c>
      <c r="E10" s="8">
        <v>16</v>
      </c>
      <c r="F10" s="8">
        <f t="shared" si="0"/>
        <v>790</v>
      </c>
      <c r="G10" s="8">
        <f t="shared" si="1"/>
        <v>24</v>
      </c>
    </row>
    <row r="11" spans="1:7" ht="15">
      <c r="A11" s="8" t="s">
        <v>224</v>
      </c>
      <c r="B11" s="8">
        <f>(B7+B8)/2</f>
        <v>375</v>
      </c>
      <c r="C11" s="8">
        <v>12</v>
      </c>
      <c r="D11" s="8">
        <v>14</v>
      </c>
      <c r="E11" s="8">
        <v>16</v>
      </c>
      <c r="F11" s="8">
        <f t="shared" si="0"/>
        <v>750</v>
      </c>
      <c r="G11" s="8">
        <f t="shared" si="1"/>
        <v>24</v>
      </c>
    </row>
    <row r="12" spans="1:7" ht="15">
      <c r="A12" s="8" t="s">
        <v>192</v>
      </c>
      <c r="B12" s="8">
        <v>380</v>
      </c>
      <c r="C12" s="8">
        <v>12</v>
      </c>
      <c r="D12" s="8">
        <v>14</v>
      </c>
      <c r="E12" s="8">
        <v>16</v>
      </c>
      <c r="F12" s="8">
        <f t="shared" si="0"/>
        <v>760</v>
      </c>
      <c r="G12" s="8">
        <f t="shared" si="1"/>
        <v>24</v>
      </c>
    </row>
    <row r="13" spans="1:7" ht="15">
      <c r="A13" s="8" t="s">
        <v>200</v>
      </c>
      <c r="B13" s="8">
        <v>410</v>
      </c>
      <c r="C13" s="8">
        <v>12</v>
      </c>
      <c r="D13" s="8">
        <v>14</v>
      </c>
      <c r="E13" s="8">
        <v>16</v>
      </c>
      <c r="F13" s="8">
        <f t="shared" si="0"/>
        <v>820</v>
      </c>
      <c r="G13" s="8">
        <f t="shared" si="1"/>
        <v>24</v>
      </c>
    </row>
    <row r="14" spans="1:7" ht="15">
      <c r="A14" s="8" t="s">
        <v>193</v>
      </c>
      <c r="B14" s="8">
        <f>(B12+B13)/2</f>
        <v>395</v>
      </c>
      <c r="C14" s="8">
        <v>12</v>
      </c>
      <c r="D14" s="8">
        <v>14</v>
      </c>
      <c r="E14" s="8">
        <v>16</v>
      </c>
      <c r="F14" s="8">
        <f t="shared" si="0"/>
        <v>790</v>
      </c>
      <c r="G14" s="8">
        <f t="shared" si="1"/>
        <v>24</v>
      </c>
    </row>
    <row r="15" spans="1:7" ht="15">
      <c r="A15" s="8" t="s">
        <v>201</v>
      </c>
      <c r="B15" s="8">
        <f>(B13+B6)/2</f>
        <v>405</v>
      </c>
      <c r="C15" s="8">
        <v>12</v>
      </c>
      <c r="D15" s="8">
        <v>14</v>
      </c>
      <c r="E15" s="8">
        <v>16</v>
      </c>
      <c r="F15" s="8">
        <f t="shared" si="0"/>
        <v>810</v>
      </c>
      <c r="G15" s="8">
        <f t="shared" si="1"/>
        <v>24</v>
      </c>
    </row>
    <row r="16" spans="1:7" ht="15">
      <c r="A16" s="8" t="s">
        <v>202</v>
      </c>
      <c r="B16" s="8">
        <f>(B13+B7)/2</f>
        <v>385</v>
      </c>
      <c r="C16" s="8">
        <v>12</v>
      </c>
      <c r="D16" s="8">
        <v>14</v>
      </c>
      <c r="E16" s="8">
        <v>16</v>
      </c>
      <c r="F16" s="8">
        <f t="shared" si="0"/>
        <v>770</v>
      </c>
      <c r="G16" s="8">
        <f t="shared" si="1"/>
        <v>24</v>
      </c>
    </row>
    <row r="17" spans="1:7" ht="15">
      <c r="A17" s="8" t="s">
        <v>203</v>
      </c>
      <c r="B17" s="8">
        <f>(B13+B8)/2</f>
        <v>400</v>
      </c>
      <c r="C17" s="8">
        <v>12</v>
      </c>
      <c r="D17" s="8">
        <v>14</v>
      </c>
      <c r="E17" s="8">
        <v>16</v>
      </c>
      <c r="F17" s="8">
        <f t="shared" si="0"/>
        <v>800</v>
      </c>
      <c r="G17" s="8">
        <f t="shared" si="1"/>
        <v>24</v>
      </c>
    </row>
    <row r="18" spans="1:7" ht="15">
      <c r="A18" s="8" t="s">
        <v>194</v>
      </c>
      <c r="B18" s="8">
        <f>(B6+B12)/2</f>
        <v>390</v>
      </c>
      <c r="C18" s="8">
        <v>12</v>
      </c>
      <c r="D18" s="8">
        <v>14</v>
      </c>
      <c r="E18" s="8">
        <v>16</v>
      </c>
      <c r="F18" s="8">
        <f t="shared" si="0"/>
        <v>780</v>
      </c>
      <c r="G18" s="8">
        <f t="shared" si="1"/>
        <v>24</v>
      </c>
    </row>
    <row r="19" spans="1:7" ht="15">
      <c r="A19" s="8" t="s">
        <v>195</v>
      </c>
      <c r="B19" s="8">
        <f>(B7+B12)/2</f>
        <v>370</v>
      </c>
      <c r="C19" s="8">
        <v>12</v>
      </c>
      <c r="D19" s="8">
        <v>14</v>
      </c>
      <c r="E19" s="8">
        <v>16</v>
      </c>
      <c r="F19" s="8">
        <f t="shared" si="0"/>
        <v>740</v>
      </c>
      <c r="G19" s="8">
        <f t="shared" si="1"/>
        <v>24</v>
      </c>
    </row>
    <row r="20" spans="1:7" ht="15">
      <c r="A20" s="8" t="s">
        <v>196</v>
      </c>
      <c r="B20" s="8">
        <f>(B8+B12)/2</f>
        <v>385</v>
      </c>
      <c r="C20" s="8">
        <v>12</v>
      </c>
      <c r="D20" s="8">
        <v>14</v>
      </c>
      <c r="E20" s="8">
        <v>16</v>
      </c>
      <c r="F20" s="8">
        <f t="shared" si="0"/>
        <v>770</v>
      </c>
      <c r="G20" s="8">
        <f t="shared" si="1"/>
        <v>24</v>
      </c>
    </row>
    <row r="21" spans="1:7" ht="15">
      <c r="A21" s="8" t="s">
        <v>218</v>
      </c>
      <c r="B21" s="8">
        <v>350</v>
      </c>
      <c r="C21" s="8">
        <v>12</v>
      </c>
      <c r="D21" s="8">
        <v>14</v>
      </c>
      <c r="E21" s="8">
        <v>16</v>
      </c>
      <c r="F21" s="8">
        <f t="shared" si="0"/>
        <v>700</v>
      </c>
      <c r="G21" s="8">
        <f t="shared" si="1"/>
        <v>24</v>
      </c>
    </row>
    <row r="22" spans="1:7" ht="15">
      <c r="A22" s="8" t="s">
        <v>179</v>
      </c>
      <c r="B22" s="8">
        <f>(B6+B21)/2</f>
        <v>375</v>
      </c>
      <c r="C22" s="8">
        <v>12</v>
      </c>
      <c r="D22" s="8">
        <v>14</v>
      </c>
      <c r="E22" s="8">
        <v>16</v>
      </c>
      <c r="F22" s="8">
        <f t="shared" si="0"/>
        <v>750</v>
      </c>
      <c r="G22" s="8">
        <f t="shared" si="1"/>
        <v>24</v>
      </c>
    </row>
    <row r="23" spans="1:7" ht="15">
      <c r="A23" s="8" t="s">
        <v>186</v>
      </c>
      <c r="B23" s="8">
        <f>(B7+B21)/2</f>
        <v>355</v>
      </c>
      <c r="C23" s="8">
        <v>12</v>
      </c>
      <c r="D23" s="8">
        <v>14</v>
      </c>
      <c r="E23" s="8">
        <v>16</v>
      </c>
      <c r="F23" s="8">
        <f t="shared" si="0"/>
        <v>710</v>
      </c>
      <c r="G23" s="8">
        <f t="shared" si="1"/>
        <v>24</v>
      </c>
    </row>
    <row r="24" spans="1:7" ht="15">
      <c r="A24" s="8" t="s">
        <v>225</v>
      </c>
      <c r="B24" s="8">
        <f>(B8+B21)/2</f>
        <v>370</v>
      </c>
      <c r="C24" s="8">
        <v>12</v>
      </c>
      <c r="D24" s="8">
        <v>14</v>
      </c>
      <c r="E24" s="8">
        <v>16</v>
      </c>
      <c r="F24" s="8">
        <f t="shared" si="0"/>
        <v>740</v>
      </c>
      <c r="G24" s="8">
        <f t="shared" si="1"/>
        <v>24</v>
      </c>
    </row>
    <row r="25" spans="1:7" ht="15">
      <c r="A25" s="8" t="s">
        <v>204</v>
      </c>
      <c r="B25" s="8">
        <f>(B13+B21)/2</f>
        <v>380</v>
      </c>
      <c r="C25" s="8">
        <v>12</v>
      </c>
      <c r="D25" s="8">
        <v>14</v>
      </c>
      <c r="E25" s="8">
        <v>16</v>
      </c>
      <c r="F25" s="8">
        <f t="shared" si="0"/>
        <v>760</v>
      </c>
      <c r="G25" s="8">
        <f t="shared" si="1"/>
        <v>24</v>
      </c>
    </row>
    <row r="26" spans="1:7" ht="15">
      <c r="A26" s="8" t="s">
        <v>197</v>
      </c>
      <c r="B26" s="8">
        <f>(B12+B21)/2</f>
        <v>365</v>
      </c>
      <c r="C26" s="8">
        <v>12</v>
      </c>
      <c r="D26" s="8">
        <v>14</v>
      </c>
      <c r="E26" s="8">
        <v>16</v>
      </c>
      <c r="F26" s="8">
        <f t="shared" si="0"/>
        <v>730</v>
      </c>
      <c r="G26" s="8">
        <f t="shared" si="1"/>
        <v>24</v>
      </c>
    </row>
    <row r="27" spans="1:7" ht="15">
      <c r="A27" s="8" t="s">
        <v>238</v>
      </c>
      <c r="B27" s="8">
        <v>370</v>
      </c>
      <c r="C27" s="8">
        <v>12</v>
      </c>
      <c r="D27" s="8">
        <v>14</v>
      </c>
      <c r="E27" s="8">
        <v>16</v>
      </c>
      <c r="F27" s="8">
        <f t="shared" si="0"/>
        <v>740</v>
      </c>
      <c r="G27" s="8">
        <f t="shared" si="1"/>
        <v>24</v>
      </c>
    </row>
    <row r="28" spans="1:7" ht="15">
      <c r="A28" s="8" t="s">
        <v>239</v>
      </c>
      <c r="B28" s="8">
        <f>(B21+B27)/2</f>
        <v>360</v>
      </c>
      <c r="C28" s="8">
        <v>12</v>
      </c>
      <c r="D28" s="8">
        <v>14</v>
      </c>
      <c r="E28" s="8">
        <v>16</v>
      </c>
      <c r="F28" s="8">
        <f t="shared" si="0"/>
        <v>720</v>
      </c>
      <c r="G28" s="8">
        <f t="shared" si="1"/>
        <v>24</v>
      </c>
    </row>
    <row r="29" spans="1:7" ht="15">
      <c r="A29" s="8" t="s">
        <v>240</v>
      </c>
      <c r="B29" s="8">
        <f>(B6+B27)/2</f>
        <v>385</v>
      </c>
      <c r="C29" s="8">
        <v>12</v>
      </c>
      <c r="D29" s="8">
        <v>14</v>
      </c>
      <c r="E29" s="8">
        <v>16</v>
      </c>
      <c r="F29" s="8">
        <f t="shared" si="0"/>
        <v>770</v>
      </c>
      <c r="G29" s="8">
        <f t="shared" si="1"/>
        <v>24</v>
      </c>
    </row>
    <row r="30" spans="1:7" ht="15">
      <c r="A30" s="8" t="s">
        <v>241</v>
      </c>
      <c r="B30" s="8">
        <f>(B7+B27)/2</f>
        <v>365</v>
      </c>
      <c r="C30" s="8">
        <v>12</v>
      </c>
      <c r="D30" s="8">
        <v>14</v>
      </c>
      <c r="E30" s="8">
        <v>16</v>
      </c>
      <c r="F30" s="8">
        <f t="shared" si="0"/>
        <v>730</v>
      </c>
      <c r="G30" s="8">
        <f t="shared" si="1"/>
        <v>24</v>
      </c>
    </row>
    <row r="31" spans="1:7" ht="15">
      <c r="A31" s="8" t="s">
        <v>242</v>
      </c>
      <c r="B31" s="8">
        <f>(B8+B27)/2</f>
        <v>380</v>
      </c>
      <c r="C31" s="8">
        <v>12</v>
      </c>
      <c r="D31" s="8">
        <v>14</v>
      </c>
      <c r="E31" s="8">
        <v>16</v>
      </c>
      <c r="F31" s="8">
        <f t="shared" si="0"/>
        <v>760</v>
      </c>
      <c r="G31" s="8">
        <f t="shared" si="1"/>
        <v>24</v>
      </c>
    </row>
    <row r="32" spans="1:7" ht="15">
      <c r="A32" s="8" t="s">
        <v>243</v>
      </c>
      <c r="B32" s="8">
        <f>(B13+B27)/2</f>
        <v>390</v>
      </c>
      <c r="C32" s="8">
        <v>12</v>
      </c>
      <c r="D32" s="8">
        <v>14</v>
      </c>
      <c r="E32" s="8">
        <v>16</v>
      </c>
      <c r="F32" s="8">
        <f t="shared" si="0"/>
        <v>780</v>
      </c>
      <c r="G32" s="8">
        <f t="shared" si="1"/>
        <v>24</v>
      </c>
    </row>
    <row r="33" spans="1:7" ht="15">
      <c r="A33" s="8" t="s">
        <v>244</v>
      </c>
      <c r="B33" s="8">
        <f>(B12+B27)/2</f>
        <v>375</v>
      </c>
      <c r="C33" s="8">
        <v>12</v>
      </c>
      <c r="D33" s="8">
        <v>14</v>
      </c>
      <c r="E33" s="8">
        <v>16</v>
      </c>
      <c r="F33" s="8">
        <f t="shared" si="0"/>
        <v>750</v>
      </c>
      <c r="G33" s="8">
        <f t="shared" si="1"/>
        <v>24</v>
      </c>
    </row>
    <row r="34" spans="1:7" ht="15">
      <c r="A34" s="8" t="s">
        <v>209</v>
      </c>
      <c r="B34" s="8">
        <v>520</v>
      </c>
      <c r="C34" s="8">
        <v>12</v>
      </c>
      <c r="D34" s="8">
        <v>14</v>
      </c>
      <c r="E34" s="8">
        <v>16</v>
      </c>
      <c r="F34" s="8">
        <f t="shared" si="0"/>
        <v>1040</v>
      </c>
      <c r="G34" s="8">
        <f t="shared" si="1"/>
        <v>24</v>
      </c>
    </row>
    <row r="35" spans="1:7" ht="15">
      <c r="A35" s="8" t="s">
        <v>216</v>
      </c>
      <c r="B35" s="8">
        <f>(B6+B34)/2</f>
        <v>460</v>
      </c>
      <c r="C35" s="8">
        <v>12</v>
      </c>
      <c r="D35" s="8">
        <v>14</v>
      </c>
      <c r="E35" s="8">
        <v>16</v>
      </c>
      <c r="F35" s="8">
        <f>B35*2</f>
        <v>920</v>
      </c>
      <c r="G35" s="8">
        <f t="shared" si="1"/>
        <v>24</v>
      </c>
    </row>
    <row r="36" spans="1:7" ht="15">
      <c r="A36" s="8" t="s">
        <v>217</v>
      </c>
      <c r="B36" s="8">
        <f>(B7+B34)/2</f>
        <v>440</v>
      </c>
      <c r="C36" s="8">
        <v>12</v>
      </c>
      <c r="D36" s="8">
        <v>14</v>
      </c>
      <c r="E36" s="8">
        <v>16</v>
      </c>
      <c r="F36" s="8">
        <f t="shared" si="0"/>
        <v>880</v>
      </c>
      <c r="G36" s="8">
        <f t="shared" si="1"/>
        <v>24</v>
      </c>
    </row>
    <row r="37" spans="1:7" ht="15">
      <c r="A37" s="8" t="s">
        <v>226</v>
      </c>
      <c r="B37" s="8">
        <f>(B8+B34)/2</f>
        <v>455</v>
      </c>
      <c r="C37" s="8">
        <v>12</v>
      </c>
      <c r="D37" s="8">
        <v>14</v>
      </c>
      <c r="E37" s="8">
        <v>16</v>
      </c>
      <c r="F37" s="8">
        <f t="shared" si="0"/>
        <v>910</v>
      </c>
      <c r="G37" s="8">
        <f t="shared" si="1"/>
        <v>24</v>
      </c>
    </row>
    <row r="38" spans="1:7" ht="15">
      <c r="A38" s="8" t="s">
        <v>210</v>
      </c>
      <c r="B38" s="8">
        <f>(B13+B34)/2</f>
        <v>465</v>
      </c>
      <c r="C38" s="8">
        <v>12</v>
      </c>
      <c r="D38" s="8">
        <v>14</v>
      </c>
      <c r="E38" s="8">
        <v>16</v>
      </c>
      <c r="F38" s="8">
        <f t="shared" si="0"/>
        <v>930</v>
      </c>
      <c r="G38" s="8">
        <f t="shared" si="1"/>
        <v>24</v>
      </c>
    </row>
    <row r="39" spans="1:7" ht="15">
      <c r="A39" s="8" t="s">
        <v>211</v>
      </c>
      <c r="B39" s="8">
        <f>(B12+B34)/2</f>
        <v>450</v>
      </c>
      <c r="C39" s="8">
        <v>12</v>
      </c>
      <c r="D39" s="8">
        <v>14</v>
      </c>
      <c r="E39" s="8">
        <v>16</v>
      </c>
      <c r="F39" s="8">
        <f t="shared" si="0"/>
        <v>900</v>
      </c>
      <c r="G39" s="8">
        <f t="shared" si="1"/>
        <v>24</v>
      </c>
    </row>
    <row r="40" spans="1:7" ht="15">
      <c r="A40" s="8" t="s">
        <v>219</v>
      </c>
      <c r="B40" s="8">
        <f>(B21+B34)/2</f>
        <v>435</v>
      </c>
      <c r="C40" s="8">
        <v>12</v>
      </c>
      <c r="D40" s="8">
        <v>14</v>
      </c>
      <c r="E40" s="8">
        <v>16</v>
      </c>
      <c r="F40" s="8">
        <f t="shared" si="0"/>
        <v>870</v>
      </c>
      <c r="G40" s="8">
        <f t="shared" si="1"/>
        <v>24</v>
      </c>
    </row>
    <row r="41" spans="1:7" ht="15">
      <c r="A41" s="8" t="s">
        <v>212</v>
      </c>
      <c r="B41" s="8">
        <f>(B27+B34)/2</f>
        <v>445</v>
      </c>
      <c r="C41" s="8">
        <v>12</v>
      </c>
      <c r="D41" s="8">
        <v>14</v>
      </c>
      <c r="E41" s="8">
        <v>16</v>
      </c>
      <c r="F41" s="8">
        <f t="shared" si="0"/>
        <v>890</v>
      </c>
      <c r="G41" s="8">
        <f t="shared" si="1"/>
        <v>24</v>
      </c>
    </row>
    <row r="42" spans="1:7" ht="15">
      <c r="A42" s="8" t="s">
        <v>253</v>
      </c>
      <c r="B42" s="8">
        <v>1900</v>
      </c>
      <c r="C42" s="8">
        <v>12</v>
      </c>
      <c r="D42" s="8"/>
      <c r="E42" s="8"/>
      <c r="F42" s="8"/>
      <c r="G42" s="8"/>
    </row>
    <row r="43" spans="1:7" ht="15">
      <c r="A43" s="8" t="s">
        <v>245</v>
      </c>
      <c r="B43" s="8">
        <f>(B6+B42)/2</f>
        <v>1150</v>
      </c>
      <c r="C43" s="8">
        <v>12</v>
      </c>
      <c r="D43" s="8"/>
      <c r="E43" s="8"/>
      <c r="F43" s="8"/>
      <c r="G43" s="8"/>
    </row>
    <row r="44" spans="1:7" ht="15">
      <c r="A44" s="8" t="s">
        <v>246</v>
      </c>
      <c r="B44" s="8">
        <f>(B7+B42)/2</f>
        <v>1130</v>
      </c>
      <c r="C44" s="8">
        <v>12</v>
      </c>
      <c r="D44" s="8"/>
      <c r="E44" s="8"/>
      <c r="F44" s="8"/>
      <c r="G44" s="8"/>
    </row>
    <row r="45" spans="1:7" ht="15">
      <c r="A45" s="8" t="s">
        <v>247</v>
      </c>
      <c r="B45" s="8">
        <f>(B8+B42)/2</f>
        <v>1145</v>
      </c>
      <c r="C45" s="8">
        <v>12</v>
      </c>
      <c r="D45" s="8"/>
      <c r="E45" s="8"/>
      <c r="F45" s="8"/>
      <c r="G45" s="8"/>
    </row>
    <row r="46" spans="1:7" ht="15">
      <c r="A46" s="8" t="s">
        <v>248</v>
      </c>
      <c r="B46" s="8">
        <f>(B13+B42)/2</f>
        <v>1155</v>
      </c>
      <c r="C46" s="8">
        <v>12</v>
      </c>
      <c r="D46" s="8"/>
      <c r="E46" s="8"/>
      <c r="F46" s="8"/>
      <c r="G46" s="8"/>
    </row>
    <row r="47" spans="1:7" ht="15">
      <c r="A47" s="8" t="s">
        <v>249</v>
      </c>
      <c r="B47" s="8">
        <f>(B12+B42)/2</f>
        <v>1140</v>
      </c>
      <c r="C47" s="8">
        <v>12</v>
      </c>
      <c r="D47" s="8"/>
      <c r="E47" s="8"/>
      <c r="F47" s="8"/>
      <c r="G47" s="8"/>
    </row>
    <row r="48" spans="1:7" ht="15">
      <c r="A48" s="8" t="s">
        <v>250</v>
      </c>
      <c r="B48" s="8">
        <f>(B21+B42)/2</f>
        <v>1125</v>
      </c>
      <c r="C48" s="8">
        <v>12</v>
      </c>
      <c r="D48" s="8"/>
      <c r="E48" s="8"/>
      <c r="F48" s="8"/>
      <c r="G48" s="8"/>
    </row>
    <row r="49" spans="1:7" ht="15">
      <c r="A49" s="8" t="s">
        <v>251</v>
      </c>
      <c r="B49" s="8">
        <f>(B27+B42)/2</f>
        <v>1135</v>
      </c>
      <c r="C49" s="8">
        <v>12</v>
      </c>
      <c r="D49" s="8"/>
      <c r="E49" s="8"/>
      <c r="F49" s="8"/>
      <c r="G49" s="8"/>
    </row>
    <row r="50" spans="1:7" ht="15">
      <c r="A50" s="8" t="s">
        <v>252</v>
      </c>
      <c r="B50" s="8">
        <f>(B34+B42)/2</f>
        <v>1210</v>
      </c>
      <c r="C50" s="8">
        <v>12</v>
      </c>
      <c r="D50" s="8"/>
      <c r="E50" s="8"/>
      <c r="F50" s="8"/>
      <c r="G50" s="8"/>
    </row>
    <row r="51" spans="1:7" ht="15">
      <c r="A51" s="8" t="s">
        <v>236</v>
      </c>
      <c r="B51" s="8">
        <v>2200</v>
      </c>
      <c r="C51" s="8">
        <v>12</v>
      </c>
      <c r="D51" s="8"/>
      <c r="E51" s="8"/>
      <c r="F51" s="8"/>
      <c r="G51" s="8"/>
    </row>
    <row r="52" spans="1:7" ht="15">
      <c r="A52" s="8" t="s">
        <v>229</v>
      </c>
      <c r="B52" s="8">
        <f>(B6+B51)/2</f>
        <v>1300</v>
      </c>
      <c r="C52" s="8">
        <v>12</v>
      </c>
      <c r="D52" s="8"/>
      <c r="E52" s="8"/>
      <c r="F52" s="8"/>
      <c r="G52" s="8"/>
    </row>
    <row r="53" spans="1:7" ht="15">
      <c r="A53" s="8" t="s">
        <v>230</v>
      </c>
      <c r="B53" s="8">
        <f>(B7+B51)/2</f>
        <v>1280</v>
      </c>
      <c r="C53" s="8">
        <v>12</v>
      </c>
      <c r="D53" s="8"/>
      <c r="E53" s="8"/>
      <c r="F53" s="8"/>
      <c r="G53" s="8"/>
    </row>
    <row r="54" spans="1:7" ht="15">
      <c r="A54" s="8" t="s">
        <v>231</v>
      </c>
      <c r="B54" s="8">
        <f>(B8+B51)/2</f>
        <v>1295</v>
      </c>
      <c r="C54" s="8">
        <v>12</v>
      </c>
      <c r="D54" s="8"/>
      <c r="E54" s="8"/>
      <c r="F54" s="8"/>
      <c r="G54" s="8"/>
    </row>
    <row r="55" spans="1:7" ht="15">
      <c r="A55" s="8" t="s">
        <v>232</v>
      </c>
      <c r="B55" s="8">
        <f>(B13+B51)/2</f>
        <v>1305</v>
      </c>
      <c r="C55" s="8">
        <v>12</v>
      </c>
      <c r="D55" s="8"/>
      <c r="E55" s="8"/>
      <c r="F55" s="8"/>
      <c r="G55" s="8"/>
    </row>
    <row r="56" spans="1:7" ht="15">
      <c r="A56" s="8" t="s">
        <v>233</v>
      </c>
      <c r="B56" s="8">
        <f>(B12+B51)/2</f>
        <v>1290</v>
      </c>
      <c r="C56" s="8">
        <v>12</v>
      </c>
      <c r="D56" s="8"/>
      <c r="E56" s="8"/>
      <c r="F56" s="8"/>
      <c r="G56" s="8"/>
    </row>
    <row r="57" spans="1:7" ht="15">
      <c r="A57" s="8" t="s">
        <v>234</v>
      </c>
      <c r="B57" s="8">
        <f>(B21+B51)/2</f>
        <v>1275</v>
      </c>
      <c r="C57" s="8">
        <v>12</v>
      </c>
      <c r="D57" s="8"/>
      <c r="E57" s="8"/>
      <c r="F57" s="8"/>
      <c r="G57" s="8"/>
    </row>
    <row r="58" spans="1:7" ht="15">
      <c r="A58" s="8" t="s">
        <v>235</v>
      </c>
      <c r="B58" s="8">
        <f>(B27+B51)/2</f>
        <v>1285</v>
      </c>
      <c r="C58" s="8">
        <v>12</v>
      </c>
      <c r="D58" s="8"/>
      <c r="E58" s="8"/>
      <c r="F58" s="8"/>
      <c r="G58" s="8"/>
    </row>
    <row r="59" spans="1:7" ht="15">
      <c r="A59" s="8" t="s">
        <v>237</v>
      </c>
      <c r="B59" s="8">
        <f>(B34+B51)/2</f>
        <v>1360</v>
      </c>
      <c r="C59" s="8">
        <v>12</v>
      </c>
      <c r="D59" s="8"/>
      <c r="E59" s="8"/>
      <c r="F59" s="8"/>
      <c r="G59" s="8"/>
    </row>
    <row r="60" spans="1:7" ht="15">
      <c r="A60" s="8" t="s">
        <v>215</v>
      </c>
      <c r="B60" s="8">
        <v>8500</v>
      </c>
      <c r="C60" s="8">
        <v>12</v>
      </c>
      <c r="D60" s="8"/>
      <c r="E60" s="8"/>
      <c r="F60" s="8"/>
      <c r="G60" s="8"/>
    </row>
    <row r="61" spans="1:7" ht="15">
      <c r="A61" s="8" t="s">
        <v>180</v>
      </c>
      <c r="B61" s="8">
        <f>(B6+B60)/2</f>
        <v>4450</v>
      </c>
      <c r="C61" s="8">
        <v>12</v>
      </c>
      <c r="D61" s="8"/>
      <c r="E61" s="8"/>
      <c r="F61" s="8"/>
      <c r="G61" s="8"/>
    </row>
    <row r="62" spans="1:7" ht="15">
      <c r="A62" s="8" t="s">
        <v>187</v>
      </c>
      <c r="B62" s="8">
        <f>(B7+B60)/2</f>
        <v>4430</v>
      </c>
      <c r="C62" s="8">
        <v>12</v>
      </c>
      <c r="D62" s="8"/>
      <c r="E62" s="8"/>
      <c r="F62" s="8"/>
      <c r="G62" s="8"/>
    </row>
    <row r="63" spans="1:7" ht="15">
      <c r="A63" s="8" t="s">
        <v>227</v>
      </c>
      <c r="B63" s="8">
        <f>(B8+B60)/2</f>
        <v>4445</v>
      </c>
      <c r="C63" s="8">
        <v>12</v>
      </c>
      <c r="D63" s="8"/>
      <c r="E63" s="8"/>
      <c r="F63" s="8"/>
      <c r="G63" s="8"/>
    </row>
    <row r="64" spans="1:7" ht="15">
      <c r="A64" s="8" t="s">
        <v>205</v>
      </c>
      <c r="B64" s="8">
        <f>(B13+B60)/2</f>
        <v>4455</v>
      </c>
      <c r="C64" s="8">
        <v>12</v>
      </c>
      <c r="D64" s="8"/>
      <c r="E64" s="8"/>
      <c r="F64" s="8"/>
      <c r="G64" s="8"/>
    </row>
    <row r="65" spans="1:7" ht="15">
      <c r="A65" s="8" t="s">
        <v>198</v>
      </c>
      <c r="B65" s="8">
        <f>(B12+B60)/2</f>
        <v>4440</v>
      </c>
      <c r="C65" s="8">
        <v>12</v>
      </c>
      <c r="D65" s="8"/>
      <c r="E65" s="8"/>
      <c r="F65" s="8"/>
      <c r="G65" s="8"/>
    </row>
    <row r="66" spans="1:7" ht="15">
      <c r="A66" s="8" t="s">
        <v>220</v>
      </c>
      <c r="B66" s="8">
        <f>(B21+B60)/2</f>
        <v>4425</v>
      </c>
      <c r="C66" s="8">
        <v>12</v>
      </c>
      <c r="D66" s="8"/>
      <c r="E66" s="8"/>
      <c r="F66" s="8"/>
      <c r="G66" s="8"/>
    </row>
    <row r="67" spans="1:7" ht="15">
      <c r="A67" s="8" t="s">
        <v>207</v>
      </c>
      <c r="B67" s="8">
        <f>(B27+B60)/2</f>
        <v>4435</v>
      </c>
      <c r="C67" s="8">
        <v>12</v>
      </c>
      <c r="D67" s="8"/>
      <c r="E67" s="8"/>
      <c r="F67" s="8"/>
      <c r="G67" s="8"/>
    </row>
    <row r="68" spans="1:7" ht="15">
      <c r="A68" s="8" t="s">
        <v>213</v>
      </c>
      <c r="B68" s="8">
        <f>(B34+B60)/2</f>
        <v>4510</v>
      </c>
      <c r="C68" s="8">
        <v>12</v>
      </c>
      <c r="D68" s="8"/>
      <c r="E68" s="8"/>
      <c r="F68" s="8"/>
      <c r="G68" s="8"/>
    </row>
    <row r="69" spans="1:7" ht="15">
      <c r="A69" s="8" t="s">
        <v>1</v>
      </c>
      <c r="B69" s="8"/>
      <c r="C69" s="8"/>
      <c r="D69" s="8"/>
      <c r="E69" s="8"/>
      <c r="F69" s="8">
        <v>750</v>
      </c>
      <c r="G69" s="8">
        <v>24</v>
      </c>
    </row>
    <row r="70" spans="1:7" ht="15">
      <c r="A70" s="8" t="s">
        <v>181</v>
      </c>
      <c r="B70" s="8"/>
      <c r="C70" s="8"/>
      <c r="D70" s="8"/>
      <c r="E70" s="8"/>
      <c r="F70" s="8">
        <f>(F6+F69)/2</f>
        <v>775</v>
      </c>
      <c r="G70" s="8">
        <v>24</v>
      </c>
    </row>
    <row r="71" spans="1:7" ht="15">
      <c r="A71" s="8" t="s">
        <v>188</v>
      </c>
      <c r="B71" s="8"/>
      <c r="C71" s="8"/>
      <c r="D71" s="8"/>
      <c r="E71" s="8"/>
      <c r="F71" s="8">
        <f>(F7+F69)/2</f>
        <v>735</v>
      </c>
      <c r="G71" s="8">
        <v>24</v>
      </c>
    </row>
    <row r="72" spans="1:7" ht="15">
      <c r="A72" s="8" t="s">
        <v>228</v>
      </c>
      <c r="B72" s="8"/>
      <c r="C72" s="8"/>
      <c r="D72" s="8"/>
      <c r="E72" s="8"/>
      <c r="F72" s="8">
        <f>(F8+F69)/2</f>
        <v>765</v>
      </c>
      <c r="G72" s="8">
        <v>24</v>
      </c>
    </row>
    <row r="73" spans="1:7" ht="15">
      <c r="A73" s="8" t="s">
        <v>221</v>
      </c>
      <c r="B73" s="8"/>
      <c r="C73" s="8"/>
      <c r="D73" s="8"/>
      <c r="E73" s="8"/>
      <c r="F73" s="8">
        <f>(F21+F69)/2</f>
        <v>725</v>
      </c>
      <c r="G73" s="8">
        <v>24</v>
      </c>
    </row>
    <row r="74" spans="1:7" ht="15">
      <c r="A74" s="8" t="s">
        <v>208</v>
      </c>
      <c r="B74" s="8"/>
      <c r="C74" s="8"/>
      <c r="D74" s="8"/>
      <c r="E74" s="8"/>
      <c r="F74" s="8">
        <f>(F27+F69)/2</f>
        <v>745</v>
      </c>
      <c r="G74" s="8">
        <v>24</v>
      </c>
    </row>
    <row r="75" spans="1:7" ht="15">
      <c r="A75" s="8" t="s">
        <v>206</v>
      </c>
      <c r="B75" s="8"/>
      <c r="C75" s="8"/>
      <c r="D75" s="8"/>
      <c r="E75" s="8"/>
      <c r="F75" s="8">
        <f>(F13+F69)/2</f>
        <v>785</v>
      </c>
      <c r="G75" s="8">
        <v>24</v>
      </c>
    </row>
    <row r="76" spans="1:7" ht="15">
      <c r="A76" s="8" t="s">
        <v>199</v>
      </c>
      <c r="B76" s="8"/>
      <c r="C76" s="8"/>
      <c r="D76" s="8"/>
      <c r="E76" s="8"/>
      <c r="F76" s="8">
        <f>(F12+F69)/2</f>
        <v>755</v>
      </c>
      <c r="G76" s="8">
        <v>24</v>
      </c>
    </row>
    <row r="77" spans="1:7" ht="15">
      <c r="A77" s="8" t="s">
        <v>214</v>
      </c>
      <c r="B77" s="8"/>
      <c r="C77" s="8"/>
      <c r="D77" s="8"/>
      <c r="E77" s="8"/>
      <c r="F77" s="8">
        <f>(F34+F69)/2</f>
        <v>895</v>
      </c>
      <c r="G77" s="8">
        <v>24</v>
      </c>
    </row>
    <row r="78" spans="1:7" ht="15">
      <c r="A78" s="8" t="s">
        <v>182</v>
      </c>
      <c r="B78" s="8"/>
      <c r="C78" s="8"/>
      <c r="D78" s="8"/>
      <c r="E78" s="8"/>
      <c r="F78" s="8">
        <v>900</v>
      </c>
      <c r="G78" s="8">
        <v>90</v>
      </c>
    </row>
    <row r="79" spans="1:7" ht="15">
      <c r="A79" s="8" t="s">
        <v>189</v>
      </c>
      <c r="B79" s="8"/>
      <c r="C79" s="8"/>
      <c r="D79" s="8"/>
      <c r="E79" s="8"/>
      <c r="F79" s="8">
        <v>840</v>
      </c>
      <c r="G79" s="8">
        <v>90</v>
      </c>
    </row>
    <row r="80" spans="1:7" ht="15">
      <c r="A80" s="8" t="s">
        <v>254</v>
      </c>
      <c r="B80" s="8"/>
      <c r="C80" s="8"/>
      <c r="D80" s="8"/>
      <c r="E80" s="8"/>
      <c r="F80" s="8">
        <v>880</v>
      </c>
      <c r="G80" s="8">
        <v>90</v>
      </c>
    </row>
    <row r="81" spans="1:7" ht="15">
      <c r="A81" s="8" t="s">
        <v>190</v>
      </c>
      <c r="B81" s="8"/>
      <c r="C81" s="8"/>
      <c r="D81" s="8"/>
      <c r="E81" s="8"/>
      <c r="F81" s="8">
        <f>(F78+F79)/2</f>
        <v>870</v>
      </c>
      <c r="G81" s="8">
        <v>90</v>
      </c>
    </row>
    <row r="82" spans="1:7" ht="15">
      <c r="A82" s="8" t="s">
        <v>255</v>
      </c>
      <c r="B82" s="8"/>
      <c r="C82" s="8"/>
      <c r="D82" s="8"/>
      <c r="E82" s="8"/>
      <c r="F82" s="8">
        <f>(F78+F80)/2</f>
        <v>890</v>
      </c>
      <c r="G82" s="8">
        <v>90</v>
      </c>
    </row>
    <row r="83" spans="1:7" ht="15">
      <c r="A83" s="8" t="s">
        <v>256</v>
      </c>
      <c r="B83" s="8"/>
      <c r="C83" s="8"/>
      <c r="D83" s="8"/>
      <c r="E83" s="8"/>
      <c r="F83" s="8">
        <f>(F79+F80)/2</f>
        <v>860</v>
      </c>
      <c r="G83" s="8">
        <v>90</v>
      </c>
    </row>
    <row r="84" spans="1:7" ht="15">
      <c r="A84" s="8" t="s">
        <v>257</v>
      </c>
      <c r="B84" s="8"/>
      <c r="C84" s="8"/>
      <c r="D84" s="8"/>
      <c r="E84" s="8"/>
      <c r="F84" s="8">
        <v>820</v>
      </c>
      <c r="G84" s="8">
        <v>90</v>
      </c>
    </row>
    <row r="85" spans="1:7" ht="15">
      <c r="A85" s="8" t="s">
        <v>183</v>
      </c>
      <c r="B85" s="8"/>
      <c r="C85" s="8"/>
      <c r="D85" s="8"/>
      <c r="E85" s="8"/>
      <c r="F85" s="8">
        <f>(F78+F84)/2</f>
        <v>860</v>
      </c>
      <c r="G85" s="8">
        <v>90</v>
      </c>
    </row>
    <row r="86" spans="1:7" ht="15">
      <c r="A86" s="8" t="s">
        <v>191</v>
      </c>
      <c r="B86" s="8"/>
      <c r="C86" s="8"/>
      <c r="D86" s="8"/>
      <c r="E86" s="8"/>
      <c r="F86" s="8">
        <f>(F79+F84)/2</f>
        <v>830</v>
      </c>
      <c r="G86" s="8">
        <v>90</v>
      </c>
    </row>
    <row r="87" spans="1:7" ht="15">
      <c r="A87" s="8" t="s">
        <v>258</v>
      </c>
      <c r="B87" s="8"/>
      <c r="C87" s="8"/>
      <c r="D87" s="8"/>
      <c r="E87" s="8"/>
      <c r="F87" s="8">
        <f>(F80+F84)/2</f>
        <v>850</v>
      </c>
      <c r="G87" s="8">
        <v>90</v>
      </c>
    </row>
    <row r="88" ht="21">
      <c r="A88" s="6"/>
    </row>
    <row r="89" ht="21">
      <c r="A89" s="6" t="s">
        <v>76</v>
      </c>
    </row>
    <row r="90" ht="15.75">
      <c r="A90" s="9"/>
    </row>
    <row r="91" spans="1:7" ht="15.75">
      <c r="A91" s="21" t="s">
        <v>0</v>
      </c>
      <c r="B91" s="18" t="s">
        <v>80</v>
      </c>
      <c r="C91" s="20"/>
      <c r="D91" s="25" t="s">
        <v>77</v>
      </c>
      <c r="E91" s="25"/>
      <c r="F91" s="18" t="s">
        <v>78</v>
      </c>
      <c r="G91" s="20"/>
    </row>
    <row r="92" spans="1:7" ht="31.5">
      <c r="A92" s="21"/>
      <c r="B92" s="7" t="s">
        <v>69</v>
      </c>
      <c r="C92" s="7" t="s">
        <v>72</v>
      </c>
      <c r="D92" s="7" t="s">
        <v>69</v>
      </c>
      <c r="E92" s="7" t="s">
        <v>72</v>
      </c>
      <c r="F92" s="7" t="s">
        <v>69</v>
      </c>
      <c r="G92" s="7" t="s">
        <v>72</v>
      </c>
    </row>
    <row r="93" spans="1:7" ht="15">
      <c r="A93" s="8" t="s">
        <v>178</v>
      </c>
      <c r="B93" s="8">
        <v>800</v>
      </c>
      <c r="C93" s="8">
        <v>50</v>
      </c>
      <c r="D93" s="8">
        <f>B93+20</f>
        <v>820</v>
      </c>
      <c r="E93" s="8">
        <v>65</v>
      </c>
      <c r="F93" s="8">
        <f>D93+60</f>
        <v>880</v>
      </c>
      <c r="G93" s="8">
        <v>95</v>
      </c>
    </row>
    <row r="94" spans="1:7" ht="15">
      <c r="A94" s="8" t="s">
        <v>184</v>
      </c>
      <c r="B94" s="8">
        <v>720</v>
      </c>
      <c r="C94" s="8">
        <v>50</v>
      </c>
      <c r="D94" s="8">
        <f aca="true" t="shared" si="2" ref="D94:D102">B94+20</f>
        <v>740</v>
      </c>
      <c r="E94" s="8">
        <v>65</v>
      </c>
      <c r="F94" s="8">
        <f aca="true" t="shared" si="3" ref="F94:F102">D94+60</f>
        <v>800</v>
      </c>
      <c r="G94" s="8">
        <v>95</v>
      </c>
    </row>
    <row r="95" spans="1:7" ht="15">
      <c r="A95" s="8" t="s">
        <v>222</v>
      </c>
      <c r="B95" s="8">
        <v>740</v>
      </c>
      <c r="C95" s="8">
        <v>50</v>
      </c>
      <c r="D95" s="8">
        <f t="shared" si="2"/>
        <v>760</v>
      </c>
      <c r="E95" s="8">
        <v>65</v>
      </c>
      <c r="F95" s="8">
        <f t="shared" si="3"/>
        <v>820</v>
      </c>
      <c r="G95" s="8">
        <v>95</v>
      </c>
    </row>
    <row r="96" spans="1:7" ht="15">
      <c r="A96" s="8" t="s">
        <v>185</v>
      </c>
      <c r="B96" s="8">
        <f>(B93+B94)/2</f>
        <v>760</v>
      </c>
      <c r="C96" s="8">
        <v>50</v>
      </c>
      <c r="D96" s="8">
        <f t="shared" si="2"/>
        <v>780</v>
      </c>
      <c r="E96" s="8">
        <v>65</v>
      </c>
      <c r="F96" s="8">
        <f t="shared" si="3"/>
        <v>840</v>
      </c>
      <c r="G96" s="8">
        <v>95</v>
      </c>
    </row>
    <row r="97" spans="1:7" ht="15">
      <c r="A97" s="8" t="s">
        <v>223</v>
      </c>
      <c r="B97" s="8">
        <f>(B93+B95)/2</f>
        <v>770</v>
      </c>
      <c r="C97" s="8">
        <v>50</v>
      </c>
      <c r="D97" s="8">
        <f t="shared" si="2"/>
        <v>790</v>
      </c>
      <c r="E97" s="8">
        <v>65</v>
      </c>
      <c r="F97" s="8">
        <f t="shared" si="3"/>
        <v>850</v>
      </c>
      <c r="G97" s="8">
        <v>95</v>
      </c>
    </row>
    <row r="98" spans="1:7" ht="15">
      <c r="A98" s="8" t="s">
        <v>224</v>
      </c>
      <c r="B98" s="8">
        <f>(B94+B95)/2</f>
        <v>730</v>
      </c>
      <c r="C98" s="8">
        <v>50</v>
      </c>
      <c r="D98" s="8">
        <f t="shared" si="2"/>
        <v>750</v>
      </c>
      <c r="E98" s="8">
        <v>65</v>
      </c>
      <c r="F98" s="8">
        <f t="shared" si="3"/>
        <v>810</v>
      </c>
      <c r="G98" s="8">
        <v>95</v>
      </c>
    </row>
    <row r="99" spans="1:7" ht="15">
      <c r="A99" s="8" t="s">
        <v>218</v>
      </c>
      <c r="B99" s="8">
        <v>700</v>
      </c>
      <c r="C99" s="8">
        <v>50</v>
      </c>
      <c r="D99" s="8">
        <f t="shared" si="2"/>
        <v>720</v>
      </c>
      <c r="E99" s="8">
        <v>65</v>
      </c>
      <c r="F99" s="8">
        <f t="shared" si="3"/>
        <v>780</v>
      </c>
      <c r="G99" s="8">
        <v>95</v>
      </c>
    </row>
    <row r="100" spans="1:7" ht="15">
      <c r="A100" s="8" t="s">
        <v>179</v>
      </c>
      <c r="B100" s="8">
        <f>(B93+B99)/2</f>
        <v>750</v>
      </c>
      <c r="C100" s="8">
        <v>50</v>
      </c>
      <c r="D100" s="8">
        <f t="shared" si="2"/>
        <v>770</v>
      </c>
      <c r="E100" s="8">
        <v>65</v>
      </c>
      <c r="F100" s="8">
        <f t="shared" si="3"/>
        <v>830</v>
      </c>
      <c r="G100" s="8">
        <v>95</v>
      </c>
    </row>
    <row r="101" spans="1:7" ht="15">
      <c r="A101" s="8" t="s">
        <v>186</v>
      </c>
      <c r="B101" s="8">
        <f>(B94+B99)/2</f>
        <v>710</v>
      </c>
      <c r="C101" s="8">
        <v>50</v>
      </c>
      <c r="D101" s="8">
        <f t="shared" si="2"/>
        <v>730</v>
      </c>
      <c r="E101" s="8">
        <v>65</v>
      </c>
      <c r="F101" s="8">
        <f t="shared" si="3"/>
        <v>790</v>
      </c>
      <c r="G101" s="8">
        <v>95</v>
      </c>
    </row>
    <row r="102" spans="1:7" ht="15">
      <c r="A102" s="8" t="s">
        <v>225</v>
      </c>
      <c r="B102" s="8">
        <f>(B95+B99)/2</f>
        <v>720</v>
      </c>
      <c r="C102" s="8">
        <v>50</v>
      </c>
      <c r="D102" s="8">
        <f t="shared" si="2"/>
        <v>740</v>
      </c>
      <c r="E102" s="8">
        <v>65</v>
      </c>
      <c r="F102" s="8">
        <f t="shared" si="3"/>
        <v>800</v>
      </c>
      <c r="G102" s="8">
        <v>95</v>
      </c>
    </row>
    <row r="103" spans="1:7" ht="15">
      <c r="A103" s="8" t="s">
        <v>259</v>
      </c>
      <c r="B103" s="8">
        <v>700</v>
      </c>
      <c r="C103" s="8">
        <v>50</v>
      </c>
      <c r="D103" s="8"/>
      <c r="E103" s="8"/>
      <c r="F103" s="8"/>
      <c r="G103" s="8"/>
    </row>
    <row r="104" spans="1:7" ht="15">
      <c r="A104" s="8" t="s">
        <v>181</v>
      </c>
      <c r="B104" s="8">
        <f>(B93+B103)/2</f>
        <v>750</v>
      </c>
      <c r="C104" s="8">
        <v>50</v>
      </c>
      <c r="D104" s="8"/>
      <c r="E104" s="8"/>
      <c r="F104" s="8"/>
      <c r="G104" s="8"/>
    </row>
    <row r="105" spans="1:7" ht="15">
      <c r="A105" s="8" t="s">
        <v>188</v>
      </c>
      <c r="B105" s="8">
        <f>(B94+B103)/2</f>
        <v>710</v>
      </c>
      <c r="C105" s="8">
        <v>50</v>
      </c>
      <c r="D105" s="8"/>
      <c r="E105" s="8"/>
      <c r="F105" s="8"/>
      <c r="G105" s="8"/>
    </row>
    <row r="106" spans="1:7" ht="15">
      <c r="A106" s="8" t="s">
        <v>228</v>
      </c>
      <c r="B106" s="8">
        <f>(B95+B103)/2</f>
        <v>720</v>
      </c>
      <c r="C106" s="8">
        <v>50</v>
      </c>
      <c r="D106" s="8"/>
      <c r="E106" s="8"/>
      <c r="F106" s="8"/>
      <c r="G106" s="8"/>
    </row>
    <row r="107" spans="1:7" ht="15">
      <c r="A107" s="8" t="s">
        <v>221</v>
      </c>
      <c r="B107" s="8">
        <f>(B99+B103)/2</f>
        <v>700</v>
      </c>
      <c r="C107" s="8">
        <v>50</v>
      </c>
      <c r="D107" s="8"/>
      <c r="E107" s="8"/>
      <c r="F107" s="8"/>
      <c r="G107" s="8"/>
    </row>
    <row r="108" spans="1:5" ht="15">
      <c r="A108" s="8" t="s">
        <v>182</v>
      </c>
      <c r="B108" s="8"/>
      <c r="C108" s="8"/>
      <c r="D108" s="8">
        <f>B93+50</f>
        <v>850</v>
      </c>
      <c r="E108" s="8">
        <v>70</v>
      </c>
    </row>
    <row r="109" spans="1:5" ht="15">
      <c r="A109" s="8" t="s">
        <v>189</v>
      </c>
      <c r="B109" s="8"/>
      <c r="C109" s="8"/>
      <c r="D109" s="8">
        <f aca="true" t="shared" si="4" ref="D109:D117">B94+50</f>
        <v>770</v>
      </c>
      <c r="E109" s="8">
        <v>70</v>
      </c>
    </row>
    <row r="110" spans="1:5" ht="15">
      <c r="A110" s="8" t="s">
        <v>254</v>
      </c>
      <c r="B110" s="8"/>
      <c r="C110" s="8"/>
      <c r="D110" s="8">
        <f t="shared" si="4"/>
        <v>790</v>
      </c>
      <c r="E110" s="8">
        <v>70</v>
      </c>
    </row>
    <row r="111" spans="1:5" ht="15">
      <c r="A111" s="8" t="s">
        <v>190</v>
      </c>
      <c r="B111" s="8"/>
      <c r="C111" s="8"/>
      <c r="D111" s="8">
        <f t="shared" si="4"/>
        <v>810</v>
      </c>
      <c r="E111" s="8">
        <v>70</v>
      </c>
    </row>
    <row r="112" spans="1:5" ht="15">
      <c r="A112" s="8" t="s">
        <v>255</v>
      </c>
      <c r="B112" s="8"/>
      <c r="C112" s="8"/>
      <c r="D112" s="8">
        <f t="shared" si="4"/>
        <v>820</v>
      </c>
      <c r="E112" s="8">
        <v>70</v>
      </c>
    </row>
    <row r="113" spans="1:5" ht="15">
      <c r="A113" s="8" t="s">
        <v>256</v>
      </c>
      <c r="B113" s="8"/>
      <c r="C113" s="8"/>
      <c r="D113" s="8">
        <f t="shared" si="4"/>
        <v>780</v>
      </c>
      <c r="E113" s="8">
        <v>70</v>
      </c>
    </row>
    <row r="114" spans="1:5" ht="15">
      <c r="A114" s="8" t="s">
        <v>257</v>
      </c>
      <c r="B114" s="8"/>
      <c r="C114" s="8"/>
      <c r="D114" s="8">
        <f t="shared" si="4"/>
        <v>750</v>
      </c>
      <c r="E114" s="8">
        <v>70</v>
      </c>
    </row>
    <row r="115" spans="1:5" ht="15">
      <c r="A115" s="8" t="s">
        <v>183</v>
      </c>
      <c r="B115" s="8"/>
      <c r="C115" s="8"/>
      <c r="D115" s="8">
        <f t="shared" si="4"/>
        <v>800</v>
      </c>
      <c r="E115" s="8">
        <v>70</v>
      </c>
    </row>
    <row r="116" spans="1:5" ht="15">
      <c r="A116" s="8" t="s">
        <v>191</v>
      </c>
      <c r="B116" s="8"/>
      <c r="C116" s="8"/>
      <c r="D116" s="8">
        <f t="shared" si="4"/>
        <v>760</v>
      </c>
      <c r="E116" s="8">
        <v>70</v>
      </c>
    </row>
    <row r="117" spans="1:5" ht="15">
      <c r="A117" s="8" t="s">
        <v>258</v>
      </c>
      <c r="B117" s="8"/>
      <c r="C117" s="8"/>
      <c r="D117" s="8">
        <f t="shared" si="4"/>
        <v>770</v>
      </c>
      <c r="E117" s="8">
        <v>70</v>
      </c>
    </row>
    <row r="118" spans="1:5" ht="15">
      <c r="A118" s="8"/>
      <c r="B118" s="8"/>
      <c r="C118" s="8"/>
      <c r="D118" s="8"/>
      <c r="E118" s="8"/>
    </row>
    <row r="119" spans="1:5" ht="15">
      <c r="A119" s="8" t="s">
        <v>278</v>
      </c>
      <c r="B119" s="8"/>
      <c r="C119" s="8"/>
      <c r="D119" s="8">
        <v>3800</v>
      </c>
      <c r="E119" s="8">
        <v>300</v>
      </c>
    </row>
    <row r="120" ht="21">
      <c r="A120" s="6"/>
    </row>
    <row r="121" ht="21">
      <c r="A121" s="6" t="s">
        <v>79</v>
      </c>
    </row>
    <row r="122" ht="21">
      <c r="A122" s="6"/>
    </row>
    <row r="123" spans="1:9" ht="15.75" customHeight="1">
      <c r="A123" s="21" t="s">
        <v>0</v>
      </c>
      <c r="B123" s="18" t="s">
        <v>2</v>
      </c>
      <c r="C123" s="20"/>
      <c r="D123" s="18" t="s">
        <v>3</v>
      </c>
      <c r="E123" s="20"/>
      <c r="F123" s="18" t="s">
        <v>4</v>
      </c>
      <c r="G123" s="20"/>
      <c r="H123" s="18" t="s">
        <v>5</v>
      </c>
      <c r="I123" s="20"/>
    </row>
    <row r="124" spans="1:9" ht="63">
      <c r="A124" s="21"/>
      <c r="B124" s="7" t="s">
        <v>82</v>
      </c>
      <c r="C124" s="7" t="s">
        <v>83</v>
      </c>
      <c r="D124" s="7" t="s">
        <v>84</v>
      </c>
      <c r="E124" s="7" t="s">
        <v>83</v>
      </c>
      <c r="F124" s="7" t="s">
        <v>85</v>
      </c>
      <c r="G124" s="7" t="s">
        <v>83</v>
      </c>
      <c r="H124" s="7" t="s">
        <v>86</v>
      </c>
      <c r="I124" s="7" t="s">
        <v>83</v>
      </c>
    </row>
    <row r="125" spans="1:9" ht="15">
      <c r="A125" s="8" t="s">
        <v>178</v>
      </c>
      <c r="B125" s="8">
        <v>800</v>
      </c>
      <c r="C125" s="8">
        <v>80</v>
      </c>
      <c r="D125" s="8">
        <f>B125*2</f>
        <v>1600</v>
      </c>
      <c r="E125" s="8">
        <v>150</v>
      </c>
      <c r="F125" s="8">
        <f>D125*2</f>
        <v>3200</v>
      </c>
      <c r="G125" s="8">
        <v>270</v>
      </c>
      <c r="H125" s="8">
        <f>F125*2</f>
        <v>6400</v>
      </c>
      <c r="I125" s="8">
        <v>460</v>
      </c>
    </row>
    <row r="126" spans="1:9" ht="15">
      <c r="A126" s="8" t="s">
        <v>184</v>
      </c>
      <c r="B126" s="8">
        <v>720</v>
      </c>
      <c r="C126" s="8">
        <v>80</v>
      </c>
      <c r="D126" s="8">
        <f aca="true" t="shared" si="5" ref="D126:D152">B126*2</f>
        <v>1440</v>
      </c>
      <c r="E126" s="8">
        <v>150</v>
      </c>
      <c r="F126" s="8">
        <f aca="true" t="shared" si="6" ref="F126:F152">D126*2</f>
        <v>2880</v>
      </c>
      <c r="G126" s="8">
        <v>270</v>
      </c>
      <c r="H126" s="8">
        <f aca="true" t="shared" si="7" ref="H126:H152">F126*2</f>
        <v>5760</v>
      </c>
      <c r="I126" s="8">
        <v>460</v>
      </c>
    </row>
    <row r="127" spans="1:9" ht="15">
      <c r="A127" s="8" t="s">
        <v>222</v>
      </c>
      <c r="B127" s="8">
        <v>780</v>
      </c>
      <c r="C127" s="8">
        <v>80</v>
      </c>
      <c r="D127" s="8">
        <f t="shared" si="5"/>
        <v>1560</v>
      </c>
      <c r="E127" s="8">
        <v>150</v>
      </c>
      <c r="F127" s="8">
        <f t="shared" si="6"/>
        <v>3120</v>
      </c>
      <c r="G127" s="8">
        <v>270</v>
      </c>
      <c r="H127" s="8">
        <f t="shared" si="7"/>
        <v>6240</v>
      </c>
      <c r="I127" s="8">
        <v>460</v>
      </c>
    </row>
    <row r="128" spans="1:9" ht="15">
      <c r="A128" s="8" t="s">
        <v>185</v>
      </c>
      <c r="B128" s="8">
        <f>(B125+B126)/2</f>
        <v>760</v>
      </c>
      <c r="C128" s="8">
        <v>80</v>
      </c>
      <c r="D128" s="8">
        <f t="shared" si="5"/>
        <v>1520</v>
      </c>
      <c r="E128" s="8">
        <v>150</v>
      </c>
      <c r="F128" s="8">
        <f t="shared" si="6"/>
        <v>3040</v>
      </c>
      <c r="G128" s="8">
        <v>270</v>
      </c>
      <c r="H128" s="8">
        <f t="shared" si="7"/>
        <v>6080</v>
      </c>
      <c r="I128" s="8">
        <v>460</v>
      </c>
    </row>
    <row r="129" spans="1:9" ht="15">
      <c r="A129" s="8" t="s">
        <v>223</v>
      </c>
      <c r="B129" s="8">
        <f>(B125+B127)/2</f>
        <v>790</v>
      </c>
      <c r="C129" s="8">
        <v>80</v>
      </c>
      <c r="D129" s="8">
        <f t="shared" si="5"/>
        <v>1580</v>
      </c>
      <c r="E129" s="8">
        <v>150</v>
      </c>
      <c r="F129" s="8">
        <f t="shared" si="6"/>
        <v>3160</v>
      </c>
      <c r="G129" s="8">
        <v>270</v>
      </c>
      <c r="H129" s="8">
        <f t="shared" si="7"/>
        <v>6320</v>
      </c>
      <c r="I129" s="8">
        <v>460</v>
      </c>
    </row>
    <row r="130" spans="1:9" ht="15">
      <c r="A130" s="8" t="s">
        <v>224</v>
      </c>
      <c r="B130" s="8">
        <f>(B126+B127)/2</f>
        <v>750</v>
      </c>
      <c r="C130" s="8">
        <v>80</v>
      </c>
      <c r="D130" s="8">
        <f t="shared" si="5"/>
        <v>1500</v>
      </c>
      <c r="E130" s="8">
        <v>150</v>
      </c>
      <c r="F130" s="8">
        <f t="shared" si="6"/>
        <v>3000</v>
      </c>
      <c r="G130" s="8">
        <v>270</v>
      </c>
      <c r="H130" s="8">
        <f t="shared" si="7"/>
        <v>6000</v>
      </c>
      <c r="I130" s="8">
        <v>460</v>
      </c>
    </row>
    <row r="131" spans="1:9" ht="15">
      <c r="A131" s="8" t="s">
        <v>192</v>
      </c>
      <c r="B131" s="8">
        <v>760</v>
      </c>
      <c r="C131" s="8">
        <v>80</v>
      </c>
      <c r="D131" s="8">
        <f t="shared" si="5"/>
        <v>1520</v>
      </c>
      <c r="E131" s="8">
        <v>150</v>
      </c>
      <c r="F131" s="8">
        <f t="shared" si="6"/>
        <v>3040</v>
      </c>
      <c r="G131" s="8">
        <v>270</v>
      </c>
      <c r="H131" s="8">
        <f t="shared" si="7"/>
        <v>6080</v>
      </c>
      <c r="I131" s="8">
        <v>460</v>
      </c>
    </row>
    <row r="132" spans="1:9" ht="15">
      <c r="A132" s="8" t="s">
        <v>200</v>
      </c>
      <c r="B132" s="8">
        <v>820</v>
      </c>
      <c r="C132" s="8">
        <v>80</v>
      </c>
      <c r="D132" s="8">
        <f t="shared" si="5"/>
        <v>1640</v>
      </c>
      <c r="E132" s="8">
        <v>150</v>
      </c>
      <c r="F132" s="8">
        <f t="shared" si="6"/>
        <v>3280</v>
      </c>
      <c r="G132" s="8">
        <v>270</v>
      </c>
      <c r="H132" s="8">
        <f t="shared" si="7"/>
        <v>6560</v>
      </c>
      <c r="I132" s="8">
        <v>460</v>
      </c>
    </row>
    <row r="133" spans="1:9" ht="15">
      <c r="A133" s="8" t="s">
        <v>193</v>
      </c>
      <c r="B133" s="8">
        <f>(B131+B132)/2</f>
        <v>790</v>
      </c>
      <c r="C133" s="8">
        <v>80</v>
      </c>
      <c r="D133" s="8">
        <f t="shared" si="5"/>
        <v>1580</v>
      </c>
      <c r="E133" s="8">
        <v>150</v>
      </c>
      <c r="F133" s="8">
        <f t="shared" si="6"/>
        <v>3160</v>
      </c>
      <c r="G133" s="8">
        <v>270</v>
      </c>
      <c r="H133" s="8">
        <f t="shared" si="7"/>
        <v>6320</v>
      </c>
      <c r="I133" s="8">
        <v>460</v>
      </c>
    </row>
    <row r="134" spans="1:9" ht="15">
      <c r="A134" s="8" t="s">
        <v>201</v>
      </c>
      <c r="B134" s="8">
        <f>(B132+B125)/2</f>
        <v>810</v>
      </c>
      <c r="C134" s="8">
        <v>80</v>
      </c>
      <c r="D134" s="8">
        <f t="shared" si="5"/>
        <v>1620</v>
      </c>
      <c r="E134" s="8">
        <v>150</v>
      </c>
      <c r="F134" s="8">
        <f t="shared" si="6"/>
        <v>3240</v>
      </c>
      <c r="G134" s="8">
        <v>270</v>
      </c>
      <c r="H134" s="8">
        <f t="shared" si="7"/>
        <v>6480</v>
      </c>
      <c r="I134" s="8">
        <v>460</v>
      </c>
    </row>
    <row r="135" spans="1:9" ht="15">
      <c r="A135" s="8" t="s">
        <v>202</v>
      </c>
      <c r="B135" s="8">
        <f>(B132+B126)/2</f>
        <v>770</v>
      </c>
      <c r="C135" s="8">
        <v>80</v>
      </c>
      <c r="D135" s="8">
        <f t="shared" si="5"/>
        <v>1540</v>
      </c>
      <c r="E135" s="8">
        <v>150</v>
      </c>
      <c r="F135" s="8">
        <f t="shared" si="6"/>
        <v>3080</v>
      </c>
      <c r="G135" s="8">
        <v>270</v>
      </c>
      <c r="H135" s="8">
        <f t="shared" si="7"/>
        <v>6160</v>
      </c>
      <c r="I135" s="8">
        <v>460</v>
      </c>
    </row>
    <row r="136" spans="1:9" ht="15">
      <c r="A136" s="8" t="s">
        <v>203</v>
      </c>
      <c r="B136" s="8">
        <f>(B132+B127)/2</f>
        <v>800</v>
      </c>
      <c r="C136" s="8">
        <v>80</v>
      </c>
      <c r="D136" s="8">
        <f t="shared" si="5"/>
        <v>1600</v>
      </c>
      <c r="E136" s="8">
        <v>150</v>
      </c>
      <c r="F136" s="8">
        <f t="shared" si="6"/>
        <v>3200</v>
      </c>
      <c r="G136" s="8">
        <v>270</v>
      </c>
      <c r="H136" s="8">
        <f t="shared" si="7"/>
        <v>6400</v>
      </c>
      <c r="I136" s="8">
        <v>460</v>
      </c>
    </row>
    <row r="137" spans="1:9" ht="15">
      <c r="A137" s="8" t="s">
        <v>194</v>
      </c>
      <c r="B137" s="8">
        <f>(B125+B131)/2</f>
        <v>780</v>
      </c>
      <c r="C137" s="8">
        <v>80</v>
      </c>
      <c r="D137" s="8">
        <f t="shared" si="5"/>
        <v>1560</v>
      </c>
      <c r="E137" s="8">
        <v>150</v>
      </c>
      <c r="F137" s="8">
        <f t="shared" si="6"/>
        <v>3120</v>
      </c>
      <c r="G137" s="8">
        <v>270</v>
      </c>
      <c r="H137" s="8">
        <f t="shared" si="7"/>
        <v>6240</v>
      </c>
      <c r="I137" s="8">
        <v>460</v>
      </c>
    </row>
    <row r="138" spans="1:9" ht="15">
      <c r="A138" s="8" t="s">
        <v>195</v>
      </c>
      <c r="B138" s="8">
        <f>(B126+B131)/2</f>
        <v>740</v>
      </c>
      <c r="C138" s="8">
        <v>80</v>
      </c>
      <c r="D138" s="8">
        <f t="shared" si="5"/>
        <v>1480</v>
      </c>
      <c r="E138" s="8">
        <v>150</v>
      </c>
      <c r="F138" s="8">
        <f t="shared" si="6"/>
        <v>2960</v>
      </c>
      <c r="G138" s="8">
        <v>270</v>
      </c>
      <c r="H138" s="8">
        <f t="shared" si="7"/>
        <v>5920</v>
      </c>
      <c r="I138" s="8">
        <v>460</v>
      </c>
    </row>
    <row r="139" spans="1:9" ht="15">
      <c r="A139" s="8" t="s">
        <v>196</v>
      </c>
      <c r="B139" s="8">
        <f>(B127+B131)/2</f>
        <v>770</v>
      </c>
      <c r="C139" s="8">
        <v>80</v>
      </c>
      <c r="D139" s="8">
        <f t="shared" si="5"/>
        <v>1540</v>
      </c>
      <c r="E139" s="8">
        <v>150</v>
      </c>
      <c r="F139" s="8">
        <f t="shared" si="6"/>
        <v>3080</v>
      </c>
      <c r="G139" s="8">
        <v>270</v>
      </c>
      <c r="H139" s="8">
        <f t="shared" si="7"/>
        <v>6160</v>
      </c>
      <c r="I139" s="8">
        <v>460</v>
      </c>
    </row>
    <row r="140" spans="1:9" ht="15">
      <c r="A140" s="8" t="s">
        <v>218</v>
      </c>
      <c r="B140" s="8">
        <v>700</v>
      </c>
      <c r="C140" s="8">
        <v>80</v>
      </c>
      <c r="D140" s="8">
        <f t="shared" si="5"/>
        <v>1400</v>
      </c>
      <c r="E140" s="8">
        <v>150</v>
      </c>
      <c r="F140" s="8">
        <f t="shared" si="6"/>
        <v>2800</v>
      </c>
      <c r="G140" s="8">
        <v>270</v>
      </c>
      <c r="H140" s="8">
        <f t="shared" si="7"/>
        <v>5600</v>
      </c>
      <c r="I140" s="8">
        <v>460</v>
      </c>
    </row>
    <row r="141" spans="1:9" ht="15">
      <c r="A141" s="8" t="s">
        <v>179</v>
      </c>
      <c r="B141" s="8">
        <f>(B125+B140)/2</f>
        <v>750</v>
      </c>
      <c r="C141" s="8">
        <v>80</v>
      </c>
      <c r="D141" s="8">
        <f t="shared" si="5"/>
        <v>1500</v>
      </c>
      <c r="E141" s="8">
        <v>150</v>
      </c>
      <c r="F141" s="8">
        <f t="shared" si="6"/>
        <v>3000</v>
      </c>
      <c r="G141" s="8">
        <v>270</v>
      </c>
      <c r="H141" s="8">
        <f t="shared" si="7"/>
        <v>6000</v>
      </c>
      <c r="I141" s="8">
        <v>460</v>
      </c>
    </row>
    <row r="142" spans="1:9" ht="15">
      <c r="A142" s="8" t="s">
        <v>186</v>
      </c>
      <c r="B142" s="8">
        <f>(B126+B140)/2</f>
        <v>710</v>
      </c>
      <c r="C142" s="8">
        <v>80</v>
      </c>
      <c r="D142" s="8">
        <f t="shared" si="5"/>
        <v>1420</v>
      </c>
      <c r="E142" s="8">
        <v>150</v>
      </c>
      <c r="F142" s="8">
        <f t="shared" si="6"/>
        <v>2840</v>
      </c>
      <c r="G142" s="8">
        <v>270</v>
      </c>
      <c r="H142" s="8">
        <f t="shared" si="7"/>
        <v>5680</v>
      </c>
      <c r="I142" s="8">
        <v>460</v>
      </c>
    </row>
    <row r="143" spans="1:9" ht="15">
      <c r="A143" s="8" t="s">
        <v>225</v>
      </c>
      <c r="B143" s="8">
        <f>(B127+B140)/2</f>
        <v>740</v>
      </c>
      <c r="C143" s="8">
        <v>80</v>
      </c>
      <c r="D143" s="8">
        <f t="shared" si="5"/>
        <v>1480</v>
      </c>
      <c r="E143" s="8">
        <v>150</v>
      </c>
      <c r="F143" s="8">
        <f t="shared" si="6"/>
        <v>2960</v>
      </c>
      <c r="G143" s="8">
        <v>270</v>
      </c>
      <c r="H143" s="8">
        <f t="shared" si="7"/>
        <v>5920</v>
      </c>
      <c r="I143" s="8">
        <v>460</v>
      </c>
    </row>
    <row r="144" spans="1:9" ht="15">
      <c r="A144" s="8" t="s">
        <v>204</v>
      </c>
      <c r="B144" s="8">
        <f>(B132+B140)/2</f>
        <v>760</v>
      </c>
      <c r="C144" s="8">
        <v>80</v>
      </c>
      <c r="D144" s="8">
        <f t="shared" si="5"/>
        <v>1520</v>
      </c>
      <c r="E144" s="8">
        <v>150</v>
      </c>
      <c r="F144" s="8">
        <f t="shared" si="6"/>
        <v>3040</v>
      </c>
      <c r="G144" s="8">
        <v>270</v>
      </c>
      <c r="H144" s="8">
        <f t="shared" si="7"/>
        <v>6080</v>
      </c>
      <c r="I144" s="8">
        <v>460</v>
      </c>
    </row>
    <row r="145" spans="1:9" ht="15">
      <c r="A145" s="8" t="s">
        <v>197</v>
      </c>
      <c r="B145" s="8">
        <f>(B131+B140)/2</f>
        <v>730</v>
      </c>
      <c r="C145" s="8">
        <v>80</v>
      </c>
      <c r="D145" s="8">
        <f t="shared" si="5"/>
        <v>1460</v>
      </c>
      <c r="E145" s="8">
        <v>150</v>
      </c>
      <c r="F145" s="8">
        <f t="shared" si="6"/>
        <v>2920</v>
      </c>
      <c r="G145" s="8">
        <v>270</v>
      </c>
      <c r="H145" s="8">
        <f t="shared" si="7"/>
        <v>5840</v>
      </c>
      <c r="I145" s="8">
        <v>460</v>
      </c>
    </row>
    <row r="146" spans="1:9" ht="15">
      <c r="A146" s="8" t="s">
        <v>238</v>
      </c>
      <c r="B146" s="8">
        <v>740</v>
      </c>
      <c r="C146" s="8">
        <v>80</v>
      </c>
      <c r="D146" s="8">
        <f t="shared" si="5"/>
        <v>1480</v>
      </c>
      <c r="E146" s="8">
        <v>150</v>
      </c>
      <c r="F146" s="8">
        <f t="shared" si="6"/>
        <v>2960</v>
      </c>
      <c r="G146" s="8">
        <v>270</v>
      </c>
      <c r="H146" s="8">
        <f t="shared" si="7"/>
        <v>5920</v>
      </c>
      <c r="I146" s="8">
        <v>460</v>
      </c>
    </row>
    <row r="147" spans="1:9" ht="15">
      <c r="A147" s="8" t="s">
        <v>239</v>
      </c>
      <c r="B147" s="8">
        <f>(B140+B146)/2</f>
        <v>720</v>
      </c>
      <c r="C147" s="8">
        <v>80</v>
      </c>
      <c r="D147" s="8">
        <f t="shared" si="5"/>
        <v>1440</v>
      </c>
      <c r="E147" s="8">
        <v>150</v>
      </c>
      <c r="F147" s="8">
        <f t="shared" si="6"/>
        <v>2880</v>
      </c>
      <c r="G147" s="8">
        <v>270</v>
      </c>
      <c r="H147" s="8">
        <f t="shared" si="7"/>
        <v>5760</v>
      </c>
      <c r="I147" s="8">
        <v>460</v>
      </c>
    </row>
    <row r="148" spans="1:9" ht="15">
      <c r="A148" s="8" t="s">
        <v>240</v>
      </c>
      <c r="B148" s="8">
        <f>(B125+B146)/2</f>
        <v>770</v>
      </c>
      <c r="C148" s="8">
        <v>80</v>
      </c>
      <c r="D148" s="8">
        <f t="shared" si="5"/>
        <v>1540</v>
      </c>
      <c r="E148" s="8">
        <v>150</v>
      </c>
      <c r="F148" s="8">
        <f t="shared" si="6"/>
        <v>3080</v>
      </c>
      <c r="G148" s="8">
        <v>270</v>
      </c>
      <c r="H148" s="8">
        <f t="shared" si="7"/>
        <v>6160</v>
      </c>
      <c r="I148" s="8">
        <v>460</v>
      </c>
    </row>
    <row r="149" spans="1:9" ht="15">
      <c r="A149" s="8" t="s">
        <v>241</v>
      </c>
      <c r="B149" s="8">
        <f>(B126+B146)/2</f>
        <v>730</v>
      </c>
      <c r="C149" s="8">
        <v>80</v>
      </c>
      <c r="D149" s="8">
        <f t="shared" si="5"/>
        <v>1460</v>
      </c>
      <c r="E149" s="8">
        <v>150</v>
      </c>
      <c r="F149" s="8">
        <f t="shared" si="6"/>
        <v>2920</v>
      </c>
      <c r="G149" s="8">
        <v>270</v>
      </c>
      <c r="H149" s="8">
        <f t="shared" si="7"/>
        <v>5840</v>
      </c>
      <c r="I149" s="8">
        <v>460</v>
      </c>
    </row>
    <row r="150" spans="1:9" ht="15">
      <c r="A150" s="8" t="s">
        <v>242</v>
      </c>
      <c r="B150" s="8">
        <f>(B127+B146)/2</f>
        <v>760</v>
      </c>
      <c r="C150" s="8">
        <v>80</v>
      </c>
      <c r="D150" s="8">
        <f t="shared" si="5"/>
        <v>1520</v>
      </c>
      <c r="E150" s="8">
        <v>150</v>
      </c>
      <c r="F150" s="8">
        <f t="shared" si="6"/>
        <v>3040</v>
      </c>
      <c r="G150" s="8">
        <v>270</v>
      </c>
      <c r="H150" s="8">
        <f t="shared" si="7"/>
        <v>6080</v>
      </c>
      <c r="I150" s="8">
        <v>460</v>
      </c>
    </row>
    <row r="151" spans="1:9" ht="15">
      <c r="A151" s="8" t="s">
        <v>243</v>
      </c>
      <c r="B151" s="8">
        <f>(B132+B146)/2</f>
        <v>780</v>
      </c>
      <c r="C151" s="8">
        <v>80</v>
      </c>
      <c r="D151" s="8">
        <f t="shared" si="5"/>
        <v>1560</v>
      </c>
      <c r="E151" s="8">
        <v>150</v>
      </c>
      <c r="F151" s="8">
        <f t="shared" si="6"/>
        <v>3120</v>
      </c>
      <c r="G151" s="8">
        <v>270</v>
      </c>
      <c r="H151" s="8">
        <f t="shared" si="7"/>
        <v>6240</v>
      </c>
      <c r="I151" s="8">
        <v>460</v>
      </c>
    </row>
    <row r="152" spans="1:9" ht="15">
      <c r="A152" s="8" t="s">
        <v>244</v>
      </c>
      <c r="B152" s="8">
        <f>(B131+B146)/2</f>
        <v>750</v>
      </c>
      <c r="C152" s="8">
        <v>80</v>
      </c>
      <c r="D152" s="8">
        <f t="shared" si="5"/>
        <v>1500</v>
      </c>
      <c r="E152" s="8">
        <v>150</v>
      </c>
      <c r="F152" s="8">
        <f t="shared" si="6"/>
        <v>3000</v>
      </c>
      <c r="G152" s="8">
        <v>270</v>
      </c>
      <c r="H152" s="8">
        <f t="shared" si="7"/>
        <v>6000</v>
      </c>
      <c r="I152" s="8">
        <v>460</v>
      </c>
    </row>
    <row r="153" ht="21">
      <c r="A153" s="6"/>
    </row>
    <row r="154" ht="21">
      <c r="A154" s="6" t="s">
        <v>81</v>
      </c>
    </row>
    <row r="155" ht="21">
      <c r="A155" s="6"/>
    </row>
    <row r="156" spans="1:11" ht="15.75" customHeight="1">
      <c r="A156" s="21" t="s">
        <v>0</v>
      </c>
      <c r="B156" s="18" t="s">
        <v>2</v>
      </c>
      <c r="C156" s="19"/>
      <c r="D156" s="19"/>
      <c r="E156" s="20"/>
      <c r="F156" s="18" t="s">
        <v>3</v>
      </c>
      <c r="G156" s="19"/>
      <c r="H156" s="20"/>
      <c r="I156" s="18" t="s">
        <v>4</v>
      </c>
      <c r="J156" s="19"/>
      <c r="K156" s="20"/>
    </row>
    <row r="157" spans="1:11" ht="63">
      <c r="A157" s="21"/>
      <c r="B157" s="7" t="s">
        <v>82</v>
      </c>
      <c r="C157" s="7" t="s">
        <v>87</v>
      </c>
      <c r="D157" s="7" t="s">
        <v>88</v>
      </c>
      <c r="E157" s="7" t="s">
        <v>89</v>
      </c>
      <c r="F157" s="7" t="s">
        <v>84</v>
      </c>
      <c r="G157" s="7" t="s">
        <v>288</v>
      </c>
      <c r="H157" s="7" t="s">
        <v>88</v>
      </c>
      <c r="I157" s="7" t="s">
        <v>85</v>
      </c>
      <c r="J157" s="7" t="s">
        <v>288</v>
      </c>
      <c r="K157" s="7" t="s">
        <v>88</v>
      </c>
    </row>
    <row r="158" spans="1:11" ht="15">
      <c r="A158" s="8" t="s">
        <v>178</v>
      </c>
      <c r="B158" s="8">
        <v>780</v>
      </c>
      <c r="C158" s="8">
        <v>100</v>
      </c>
      <c r="D158" s="8">
        <v>130</v>
      </c>
      <c r="E158" s="8">
        <v>170</v>
      </c>
      <c r="F158" s="8">
        <f>B158*2</f>
        <v>1560</v>
      </c>
      <c r="G158" s="8">
        <v>180</v>
      </c>
      <c r="H158" s="8">
        <v>250</v>
      </c>
      <c r="I158" s="8">
        <f>F158*2</f>
        <v>3120</v>
      </c>
      <c r="J158" s="8">
        <v>320</v>
      </c>
      <c r="K158" s="8">
        <v>410</v>
      </c>
    </row>
    <row r="159" spans="1:11" ht="15">
      <c r="A159" s="8" t="s">
        <v>184</v>
      </c>
      <c r="B159" s="8">
        <v>720</v>
      </c>
      <c r="C159" s="8">
        <v>100</v>
      </c>
      <c r="D159" s="8">
        <v>130</v>
      </c>
      <c r="E159" s="8">
        <v>170</v>
      </c>
      <c r="F159" s="8">
        <f aca="true" t="shared" si="8" ref="F159:F167">B159*2</f>
        <v>1440</v>
      </c>
      <c r="G159" s="8">
        <v>180</v>
      </c>
      <c r="H159" s="8">
        <v>250</v>
      </c>
      <c r="I159" s="8">
        <f aca="true" t="shared" si="9" ref="I159:I167">F159*2</f>
        <v>2880</v>
      </c>
      <c r="J159" s="8">
        <v>320</v>
      </c>
      <c r="K159" s="8">
        <v>410</v>
      </c>
    </row>
    <row r="160" spans="1:11" ht="15">
      <c r="A160" s="8" t="s">
        <v>222</v>
      </c>
      <c r="B160" s="8">
        <v>760</v>
      </c>
      <c r="C160" s="8">
        <v>100</v>
      </c>
      <c r="D160" s="8">
        <v>130</v>
      </c>
      <c r="E160" s="8">
        <v>170</v>
      </c>
      <c r="F160" s="8">
        <f t="shared" si="8"/>
        <v>1520</v>
      </c>
      <c r="G160" s="8">
        <v>180</v>
      </c>
      <c r="H160" s="8">
        <v>250</v>
      </c>
      <c r="I160" s="8">
        <f t="shared" si="9"/>
        <v>3040</v>
      </c>
      <c r="J160" s="8">
        <v>320</v>
      </c>
      <c r="K160" s="8">
        <v>410</v>
      </c>
    </row>
    <row r="161" spans="1:11" ht="15">
      <c r="A161" s="8" t="s">
        <v>185</v>
      </c>
      <c r="B161" s="8">
        <f>(B158+B159)/2</f>
        <v>750</v>
      </c>
      <c r="C161" s="8">
        <v>100</v>
      </c>
      <c r="D161" s="8">
        <v>130</v>
      </c>
      <c r="E161" s="8">
        <v>170</v>
      </c>
      <c r="F161" s="8">
        <f t="shared" si="8"/>
        <v>1500</v>
      </c>
      <c r="G161" s="8">
        <v>180</v>
      </c>
      <c r="H161" s="8">
        <v>250</v>
      </c>
      <c r="I161" s="8">
        <f t="shared" si="9"/>
        <v>3000</v>
      </c>
      <c r="J161" s="8">
        <v>320</v>
      </c>
      <c r="K161" s="8">
        <v>410</v>
      </c>
    </row>
    <row r="162" spans="1:11" ht="15">
      <c r="A162" s="8" t="s">
        <v>223</v>
      </c>
      <c r="B162" s="8">
        <f>(B158+B160)/2</f>
        <v>770</v>
      </c>
      <c r="C162" s="8">
        <v>100</v>
      </c>
      <c r="D162" s="8">
        <v>130</v>
      </c>
      <c r="E162" s="8">
        <v>170</v>
      </c>
      <c r="F162" s="8">
        <f t="shared" si="8"/>
        <v>1540</v>
      </c>
      <c r="G162" s="8">
        <v>180</v>
      </c>
      <c r="H162" s="8">
        <v>250</v>
      </c>
      <c r="I162" s="8">
        <f t="shared" si="9"/>
        <v>3080</v>
      </c>
      <c r="J162" s="8">
        <v>320</v>
      </c>
      <c r="K162" s="8">
        <v>410</v>
      </c>
    </row>
    <row r="163" spans="1:11" ht="15">
      <c r="A163" s="8" t="s">
        <v>224</v>
      </c>
      <c r="B163" s="8">
        <f>(B160+B159)/2</f>
        <v>740</v>
      </c>
      <c r="C163" s="8">
        <v>100</v>
      </c>
      <c r="D163" s="8">
        <v>130</v>
      </c>
      <c r="E163" s="8">
        <v>170</v>
      </c>
      <c r="F163" s="8">
        <f t="shared" si="8"/>
        <v>1480</v>
      </c>
      <c r="G163" s="8">
        <v>180</v>
      </c>
      <c r="H163" s="8">
        <v>250</v>
      </c>
      <c r="I163" s="8">
        <f t="shared" si="9"/>
        <v>2960</v>
      </c>
      <c r="J163" s="8">
        <v>320</v>
      </c>
      <c r="K163" s="8">
        <v>410</v>
      </c>
    </row>
    <row r="164" spans="1:11" ht="15">
      <c r="A164" s="8" t="s">
        <v>218</v>
      </c>
      <c r="B164" s="8">
        <v>700</v>
      </c>
      <c r="C164" s="8">
        <v>100</v>
      </c>
      <c r="D164" s="8">
        <v>130</v>
      </c>
      <c r="E164" s="8">
        <v>170</v>
      </c>
      <c r="F164" s="8">
        <f t="shared" si="8"/>
        <v>1400</v>
      </c>
      <c r="G164" s="8">
        <v>180</v>
      </c>
      <c r="H164" s="8">
        <v>250</v>
      </c>
      <c r="I164" s="8">
        <f t="shared" si="9"/>
        <v>2800</v>
      </c>
      <c r="J164" s="8">
        <v>320</v>
      </c>
      <c r="K164" s="8">
        <v>410</v>
      </c>
    </row>
    <row r="165" spans="1:11" ht="15">
      <c r="A165" s="8" t="s">
        <v>179</v>
      </c>
      <c r="B165" s="8">
        <f>(B158+B164)/2</f>
        <v>740</v>
      </c>
      <c r="C165" s="8">
        <v>100</v>
      </c>
      <c r="D165" s="8">
        <v>130</v>
      </c>
      <c r="E165" s="8">
        <v>170</v>
      </c>
      <c r="F165" s="8">
        <f t="shared" si="8"/>
        <v>1480</v>
      </c>
      <c r="G165" s="8">
        <v>180</v>
      </c>
      <c r="H165" s="8">
        <v>250</v>
      </c>
      <c r="I165" s="8">
        <f t="shared" si="9"/>
        <v>2960</v>
      </c>
      <c r="J165" s="8">
        <v>320</v>
      </c>
      <c r="K165" s="8">
        <v>410</v>
      </c>
    </row>
    <row r="166" spans="1:11" ht="15">
      <c r="A166" s="8" t="s">
        <v>186</v>
      </c>
      <c r="B166" s="8">
        <f>(B159+B164)/2</f>
        <v>710</v>
      </c>
      <c r="C166" s="8">
        <v>100</v>
      </c>
      <c r="D166" s="8">
        <v>130</v>
      </c>
      <c r="E166" s="8">
        <v>170</v>
      </c>
      <c r="F166" s="8">
        <f t="shared" si="8"/>
        <v>1420</v>
      </c>
      <c r="G166" s="8">
        <v>180</v>
      </c>
      <c r="H166" s="8">
        <v>250</v>
      </c>
      <c r="I166" s="8">
        <f t="shared" si="9"/>
        <v>2840</v>
      </c>
      <c r="J166" s="8">
        <v>320</v>
      </c>
      <c r="K166" s="8">
        <v>410</v>
      </c>
    </row>
    <row r="167" spans="1:11" ht="15">
      <c r="A167" s="8" t="s">
        <v>225</v>
      </c>
      <c r="B167" s="8">
        <f>(B160+B164)/2</f>
        <v>730</v>
      </c>
      <c r="C167" s="8">
        <v>100</v>
      </c>
      <c r="D167" s="8">
        <v>130</v>
      </c>
      <c r="E167" s="8">
        <v>170</v>
      </c>
      <c r="F167" s="8">
        <f t="shared" si="8"/>
        <v>1460</v>
      </c>
      <c r="G167" s="8">
        <v>180</v>
      </c>
      <c r="H167" s="8">
        <v>250</v>
      </c>
      <c r="I167" s="8">
        <f t="shared" si="9"/>
        <v>2920</v>
      </c>
      <c r="J167" s="8">
        <v>320</v>
      </c>
      <c r="K167" s="8">
        <v>410</v>
      </c>
    </row>
    <row r="168" ht="21">
      <c r="A168" s="6"/>
    </row>
    <row r="169" ht="21">
      <c r="A169" s="6" t="s">
        <v>90</v>
      </c>
    </row>
    <row r="171" spans="1:6" ht="47.25">
      <c r="A171" s="10" t="s">
        <v>92</v>
      </c>
      <c r="B171" s="7" t="s">
        <v>91</v>
      </c>
      <c r="C171" s="7" t="s">
        <v>296</v>
      </c>
      <c r="D171" s="7" t="s">
        <v>298</v>
      </c>
      <c r="E171" s="7" t="s">
        <v>297</v>
      </c>
      <c r="F171" s="7" t="s">
        <v>66</v>
      </c>
    </row>
    <row r="172" spans="1:6" ht="15">
      <c r="A172" s="8" t="s">
        <v>7</v>
      </c>
      <c r="B172" s="8">
        <v>125</v>
      </c>
      <c r="C172" s="8">
        <v>2400</v>
      </c>
      <c r="D172" s="8">
        <v>2600</v>
      </c>
      <c r="E172" s="8">
        <v>2800</v>
      </c>
      <c r="F172" s="8">
        <v>1500</v>
      </c>
    </row>
    <row r="173" spans="1:6" ht="15">
      <c r="A173" s="8" t="s">
        <v>8</v>
      </c>
      <c r="B173" s="8">
        <v>200</v>
      </c>
      <c r="C173" s="8">
        <f>C172*2</f>
        <v>4800</v>
      </c>
      <c r="D173" s="8">
        <f>D172*2</f>
        <v>5200</v>
      </c>
      <c r="E173" s="8">
        <v>4800</v>
      </c>
      <c r="F173" s="8">
        <v>1700</v>
      </c>
    </row>
    <row r="174" spans="1:6" ht="15">
      <c r="A174" s="8" t="s">
        <v>9</v>
      </c>
      <c r="B174" s="8">
        <v>300</v>
      </c>
      <c r="C174" s="8">
        <f>C172*3</f>
        <v>7200</v>
      </c>
      <c r="D174" s="8">
        <f>D172*3</f>
        <v>7800</v>
      </c>
      <c r="E174" s="8">
        <v>7200</v>
      </c>
      <c r="F174" s="8">
        <v>2000</v>
      </c>
    </row>
    <row r="175" spans="1:6" ht="15">
      <c r="A175" s="8" t="s">
        <v>10</v>
      </c>
      <c r="B175" s="8">
        <v>350</v>
      </c>
      <c r="C175" s="8">
        <f>C173</f>
        <v>4800</v>
      </c>
      <c r="D175" s="8">
        <f>D173</f>
        <v>5200</v>
      </c>
      <c r="E175" s="8">
        <v>4800</v>
      </c>
      <c r="F175" s="8">
        <v>1700</v>
      </c>
    </row>
    <row r="176" ht="21">
      <c r="A176" s="6"/>
    </row>
    <row r="177" ht="21">
      <c r="A177" s="6" t="s">
        <v>93</v>
      </c>
    </row>
    <row r="179" spans="1:3" ht="47.25">
      <c r="A179" s="7" t="s">
        <v>6</v>
      </c>
      <c r="B179" s="7" t="s">
        <v>94</v>
      </c>
      <c r="C179" s="7" t="s">
        <v>95</v>
      </c>
    </row>
    <row r="180" spans="1:3" ht="15">
      <c r="A180" s="11">
        <v>2</v>
      </c>
      <c r="B180" s="8">
        <v>500</v>
      </c>
      <c r="C180" s="8">
        <v>35</v>
      </c>
    </row>
    <row r="181" spans="1:3" ht="15">
      <c r="A181" s="11">
        <v>4</v>
      </c>
      <c r="B181" s="8">
        <v>600</v>
      </c>
      <c r="C181" s="8">
        <v>40</v>
      </c>
    </row>
    <row r="182" spans="1:3" ht="15">
      <c r="A182" s="11">
        <v>6</v>
      </c>
      <c r="B182" s="8">
        <v>700</v>
      </c>
      <c r="C182" s="8">
        <v>45</v>
      </c>
    </row>
    <row r="183" spans="1:3" ht="15">
      <c r="A183" s="11">
        <v>8</v>
      </c>
      <c r="B183" s="8">
        <v>800</v>
      </c>
      <c r="C183" s="8">
        <v>50</v>
      </c>
    </row>
    <row r="184" spans="1:3" ht="15">
      <c r="A184" s="11">
        <v>10</v>
      </c>
      <c r="B184" s="8">
        <v>900</v>
      </c>
      <c r="C184" s="8">
        <v>55</v>
      </c>
    </row>
    <row r="185" spans="1:3" ht="15">
      <c r="A185" s="11">
        <v>12</v>
      </c>
      <c r="B185" s="8">
        <v>1000</v>
      </c>
      <c r="C185" s="8">
        <v>60</v>
      </c>
    </row>
    <row r="186" spans="1:3" ht="15">
      <c r="A186" s="11">
        <v>14</v>
      </c>
      <c r="B186" s="8">
        <v>1100</v>
      </c>
      <c r="C186" s="8">
        <v>65</v>
      </c>
    </row>
    <row r="187" spans="1:3" ht="15">
      <c r="A187" s="11">
        <v>16</v>
      </c>
      <c r="B187" s="8">
        <v>1200</v>
      </c>
      <c r="C187" s="8">
        <v>70</v>
      </c>
    </row>
    <row r="188" spans="1:3" ht="15">
      <c r="A188" s="11">
        <v>20</v>
      </c>
      <c r="B188" s="8">
        <v>1400</v>
      </c>
      <c r="C188" s="8">
        <v>80</v>
      </c>
    </row>
    <row r="189" spans="1:3" ht="15">
      <c r="A189" s="11">
        <v>24</v>
      </c>
      <c r="B189" s="8">
        <v>1800</v>
      </c>
      <c r="C189" s="8">
        <v>100</v>
      </c>
    </row>
    <row r="190" spans="1:3" ht="15">
      <c r="A190" s="11">
        <v>32</v>
      </c>
      <c r="B190" s="8">
        <v>2200</v>
      </c>
      <c r="C190" s="8">
        <v>130</v>
      </c>
    </row>
    <row r="191" spans="1:3" ht="15">
      <c r="A191" s="11">
        <v>48</v>
      </c>
      <c r="B191" s="8">
        <v>3000</v>
      </c>
      <c r="C191" s="8">
        <v>170</v>
      </c>
    </row>
    <row r="192" spans="1:3" ht="15">
      <c r="A192" s="11">
        <v>64</v>
      </c>
      <c r="B192" s="8">
        <v>4000</v>
      </c>
      <c r="C192" s="8">
        <v>220</v>
      </c>
    </row>
    <row r="193" spans="1:3" ht="15">
      <c r="A193" s="12"/>
      <c r="B193" s="13"/>
      <c r="C193" s="13"/>
    </row>
    <row r="194" ht="21">
      <c r="A194" s="6" t="s">
        <v>125</v>
      </c>
    </row>
    <row r="195" ht="21">
      <c r="A195" s="6"/>
    </row>
    <row r="196" spans="1:4" ht="15.75">
      <c r="A196" s="21" t="s">
        <v>0</v>
      </c>
      <c r="B196" s="22" t="s">
        <v>68</v>
      </c>
      <c r="C196" s="23"/>
      <c r="D196" s="24"/>
    </row>
    <row r="197" spans="1:6" ht="15">
      <c r="A197" s="21"/>
      <c r="B197" s="8" t="s">
        <v>126</v>
      </c>
      <c r="C197" s="8" t="s">
        <v>127</v>
      </c>
      <c r="D197" s="8" t="s">
        <v>37</v>
      </c>
      <c r="E197" s="8" t="s">
        <v>38</v>
      </c>
      <c r="F197" s="8" t="s">
        <v>292</v>
      </c>
    </row>
    <row r="198" spans="1:6" ht="15">
      <c r="A198" s="8" t="s">
        <v>260</v>
      </c>
      <c r="B198" s="8">
        <v>175</v>
      </c>
      <c r="C198" s="8">
        <f>B198+5</f>
        <v>180</v>
      </c>
      <c r="D198" s="8">
        <v>175</v>
      </c>
      <c r="E198" s="8">
        <f>D198+10</f>
        <v>185</v>
      </c>
      <c r="F198" s="8">
        <f>E198+20</f>
        <v>205</v>
      </c>
    </row>
    <row r="199" spans="1:6" ht="15">
      <c r="A199" s="8" t="s">
        <v>261</v>
      </c>
      <c r="B199" s="8">
        <v>160</v>
      </c>
      <c r="C199" s="8">
        <f aca="true" t="shared" si="10" ref="C199:C205">B199+5</f>
        <v>165</v>
      </c>
      <c r="D199" s="8">
        <v>160</v>
      </c>
      <c r="E199" s="8">
        <f>D199+10</f>
        <v>170</v>
      </c>
      <c r="F199" s="8">
        <f>E199+20</f>
        <v>190</v>
      </c>
    </row>
    <row r="200" spans="1:6" ht="15">
      <c r="A200" s="8" t="s">
        <v>262</v>
      </c>
      <c r="B200" s="8">
        <v>170</v>
      </c>
      <c r="C200" s="8">
        <f t="shared" si="10"/>
        <v>175</v>
      </c>
      <c r="D200" s="8">
        <v>170</v>
      </c>
      <c r="E200" s="8">
        <f>D200+10</f>
        <v>180</v>
      </c>
      <c r="F200" s="8">
        <f>E200+20</f>
        <v>200</v>
      </c>
    </row>
    <row r="201" spans="1:6" ht="15">
      <c r="A201" s="8" t="s">
        <v>263</v>
      </c>
      <c r="B201" s="8">
        <v>155</v>
      </c>
      <c r="C201" s="8">
        <f t="shared" si="10"/>
        <v>160</v>
      </c>
      <c r="D201" s="8">
        <v>155</v>
      </c>
      <c r="E201" s="8">
        <f>D201+10</f>
        <v>165</v>
      </c>
      <c r="F201" s="8">
        <f>E201+20</f>
        <v>185</v>
      </c>
    </row>
    <row r="202" spans="1:6" ht="15">
      <c r="A202" s="8" t="s">
        <v>33</v>
      </c>
      <c r="B202" s="8">
        <v>185</v>
      </c>
      <c r="C202" s="8">
        <f t="shared" si="10"/>
        <v>190</v>
      </c>
      <c r="D202" s="8"/>
      <c r="E202" s="8"/>
      <c r="F202" s="8"/>
    </row>
    <row r="203" spans="1:6" ht="15">
      <c r="A203" s="8" t="s">
        <v>34</v>
      </c>
      <c r="B203" s="8">
        <v>170</v>
      </c>
      <c r="C203" s="8">
        <f t="shared" si="10"/>
        <v>175</v>
      </c>
      <c r="D203" s="8"/>
      <c r="E203" s="8"/>
      <c r="F203" s="8"/>
    </row>
    <row r="204" spans="1:6" ht="15">
      <c r="A204" s="8" t="s">
        <v>35</v>
      </c>
      <c r="B204" s="8">
        <v>165</v>
      </c>
      <c r="C204" s="8">
        <f t="shared" si="10"/>
        <v>170</v>
      </c>
      <c r="D204" s="8"/>
      <c r="E204" s="8"/>
      <c r="F204" s="8"/>
    </row>
    <row r="205" spans="1:6" ht="15">
      <c r="A205" s="8" t="s">
        <v>264</v>
      </c>
      <c r="B205" s="8">
        <v>220</v>
      </c>
      <c r="C205" s="8">
        <f t="shared" si="10"/>
        <v>225</v>
      </c>
      <c r="D205" s="8"/>
      <c r="E205" s="8"/>
      <c r="F205" s="8"/>
    </row>
    <row r="206" spans="1:3" ht="15">
      <c r="A206" s="12"/>
      <c r="B206" s="13"/>
      <c r="C206" s="13"/>
    </row>
    <row r="207" ht="21">
      <c r="A207" s="6" t="s">
        <v>96</v>
      </c>
    </row>
    <row r="209" spans="1:4" ht="15.75">
      <c r="A209" s="10" t="s">
        <v>98</v>
      </c>
      <c r="B209" s="10" t="s">
        <v>99</v>
      </c>
      <c r="C209" s="10" t="s">
        <v>62</v>
      </c>
      <c r="D209" s="10" t="s">
        <v>63</v>
      </c>
    </row>
    <row r="210" spans="1:4" ht="15">
      <c r="A210" s="8" t="s">
        <v>260</v>
      </c>
      <c r="B210" s="8" t="s">
        <v>36</v>
      </c>
      <c r="C210" s="8">
        <v>58</v>
      </c>
      <c r="D210" s="8">
        <v>60</v>
      </c>
    </row>
    <row r="211" spans="1:4" ht="15">
      <c r="A211" s="8" t="s">
        <v>261</v>
      </c>
      <c r="B211" s="8" t="s">
        <v>36</v>
      </c>
      <c r="C211" s="8">
        <v>45</v>
      </c>
      <c r="D211" s="8">
        <v>47</v>
      </c>
    </row>
    <row r="212" spans="1:4" ht="15">
      <c r="A212" s="8" t="s">
        <v>262</v>
      </c>
      <c r="B212" s="8" t="s">
        <v>36</v>
      </c>
      <c r="C212" s="8">
        <v>54</v>
      </c>
      <c r="D212" s="8">
        <v>56</v>
      </c>
    </row>
    <row r="213" spans="1:4" ht="15">
      <c r="A213" s="8" t="s">
        <v>263</v>
      </c>
      <c r="B213" s="8" t="s">
        <v>36</v>
      </c>
      <c r="C213" s="8">
        <v>48</v>
      </c>
      <c r="D213" s="8">
        <v>50</v>
      </c>
    </row>
    <row r="214" spans="1:4" ht="15">
      <c r="A214" s="8" t="s">
        <v>33</v>
      </c>
      <c r="B214" s="8" t="s">
        <v>36</v>
      </c>
      <c r="C214" s="8">
        <v>63</v>
      </c>
      <c r="D214" s="8">
        <v>65</v>
      </c>
    </row>
    <row r="215" spans="1:4" ht="15">
      <c r="A215" s="8" t="s">
        <v>34</v>
      </c>
      <c r="B215" s="8" t="s">
        <v>36</v>
      </c>
      <c r="C215" s="8">
        <v>49</v>
      </c>
      <c r="D215" s="8">
        <v>51</v>
      </c>
    </row>
    <row r="216" spans="1:4" ht="15">
      <c r="A216" s="8" t="s">
        <v>35</v>
      </c>
      <c r="B216" s="8" t="s">
        <v>36</v>
      </c>
      <c r="C216" s="8">
        <v>52</v>
      </c>
      <c r="D216" s="8">
        <v>54</v>
      </c>
    </row>
    <row r="217" spans="1:4" ht="15">
      <c r="A217" s="8" t="s">
        <v>264</v>
      </c>
      <c r="B217" s="8" t="s">
        <v>36</v>
      </c>
      <c r="C217" s="8">
        <v>95</v>
      </c>
      <c r="D217" s="8">
        <v>100</v>
      </c>
    </row>
    <row r="218" spans="1:4" ht="15">
      <c r="A218" s="8" t="s">
        <v>260</v>
      </c>
      <c r="B218" s="8" t="s">
        <v>37</v>
      </c>
      <c r="C218" s="8">
        <v>56</v>
      </c>
      <c r="D218" s="8">
        <v>58</v>
      </c>
    </row>
    <row r="219" spans="1:4" ht="15">
      <c r="A219" s="8" t="s">
        <v>261</v>
      </c>
      <c r="B219" s="8" t="s">
        <v>37</v>
      </c>
      <c r="C219" s="8">
        <v>44</v>
      </c>
      <c r="D219" s="8">
        <v>46</v>
      </c>
    </row>
    <row r="220" spans="1:4" ht="15">
      <c r="A220" s="8" t="s">
        <v>262</v>
      </c>
      <c r="B220" s="8" t="s">
        <v>37</v>
      </c>
      <c r="C220" s="8">
        <v>53</v>
      </c>
      <c r="D220" s="8">
        <v>55</v>
      </c>
    </row>
    <row r="221" spans="1:4" ht="15">
      <c r="A221" s="8" t="s">
        <v>263</v>
      </c>
      <c r="B221" s="8" t="s">
        <v>37</v>
      </c>
      <c r="C221" s="8">
        <v>47</v>
      </c>
      <c r="D221" s="8">
        <v>49</v>
      </c>
    </row>
    <row r="222" spans="1:4" ht="15">
      <c r="A222" s="8" t="s">
        <v>64</v>
      </c>
      <c r="B222" s="8" t="s">
        <v>37</v>
      </c>
      <c r="C222" s="8" t="s">
        <v>65</v>
      </c>
      <c r="D222" s="8">
        <v>120</v>
      </c>
    </row>
    <row r="223" spans="1:3" ht="15">
      <c r="A223" s="12"/>
      <c r="B223" s="13"/>
      <c r="C223" s="13"/>
    </row>
    <row r="224" ht="21">
      <c r="A224" s="6" t="s">
        <v>97</v>
      </c>
    </row>
    <row r="226" spans="1:3" ht="15.75">
      <c r="A226" s="10" t="s">
        <v>100</v>
      </c>
      <c r="B226" s="10" t="s">
        <v>36</v>
      </c>
      <c r="C226" s="10" t="s">
        <v>37</v>
      </c>
    </row>
    <row r="227" spans="1:3" ht="15">
      <c r="A227" s="8" t="s">
        <v>260</v>
      </c>
      <c r="B227" s="8">
        <v>40</v>
      </c>
      <c r="C227" s="8">
        <v>38</v>
      </c>
    </row>
    <row r="228" spans="1:3" ht="15">
      <c r="A228" s="8" t="s">
        <v>261</v>
      </c>
      <c r="B228" s="8">
        <v>28</v>
      </c>
      <c r="C228" s="8">
        <v>26</v>
      </c>
    </row>
    <row r="229" spans="1:3" ht="15">
      <c r="A229" s="8" t="s">
        <v>265</v>
      </c>
      <c r="B229" s="8">
        <v>55</v>
      </c>
      <c r="C229" s="8">
        <v>50</v>
      </c>
    </row>
    <row r="230" spans="1:3" ht="15">
      <c r="A230" s="8" t="s">
        <v>266</v>
      </c>
      <c r="B230" s="8"/>
      <c r="C230" s="8">
        <v>40</v>
      </c>
    </row>
    <row r="231" spans="1:3" ht="15">
      <c r="A231" s="8" t="s">
        <v>267</v>
      </c>
      <c r="B231" s="8"/>
      <c r="C231" s="8">
        <v>70</v>
      </c>
    </row>
    <row r="232" spans="1:3" ht="15">
      <c r="A232" s="8" t="s">
        <v>262</v>
      </c>
      <c r="B232" s="8">
        <v>34</v>
      </c>
      <c r="C232" s="8">
        <v>32</v>
      </c>
    </row>
    <row r="233" spans="1:3" ht="15">
      <c r="A233" s="8" t="s">
        <v>263</v>
      </c>
      <c r="B233" s="8">
        <v>39</v>
      </c>
      <c r="C233" s="8">
        <v>37</v>
      </c>
    </row>
    <row r="234" spans="1:3" ht="15">
      <c r="A234" s="8" t="s">
        <v>268</v>
      </c>
      <c r="B234" s="8">
        <v>70</v>
      </c>
      <c r="C234" s="8">
        <v>65</v>
      </c>
    </row>
    <row r="235" spans="1:3" ht="15">
      <c r="A235" s="8" t="s">
        <v>269</v>
      </c>
      <c r="B235" s="8">
        <v>140</v>
      </c>
      <c r="C235" s="8">
        <v>130</v>
      </c>
    </row>
    <row r="236" spans="1:3" ht="15">
      <c r="A236" s="8" t="s">
        <v>270</v>
      </c>
      <c r="B236" s="8"/>
      <c r="C236" s="8">
        <v>50</v>
      </c>
    </row>
    <row r="237" spans="1:3" ht="15">
      <c r="A237" s="8" t="s">
        <v>33</v>
      </c>
      <c r="B237" s="8">
        <v>43</v>
      </c>
      <c r="C237" s="8"/>
    </row>
    <row r="238" spans="1:3" ht="15">
      <c r="A238" s="8" t="s">
        <v>34</v>
      </c>
      <c r="B238" s="8">
        <v>29</v>
      </c>
      <c r="C238" s="8"/>
    </row>
    <row r="239" spans="1:3" ht="15">
      <c r="A239" s="8" t="s">
        <v>35</v>
      </c>
      <c r="B239" s="8">
        <v>42</v>
      </c>
      <c r="C239" s="8"/>
    </row>
    <row r="240" spans="1:3" ht="15">
      <c r="A240" s="8" t="s">
        <v>283</v>
      </c>
      <c r="B240" s="8">
        <v>80</v>
      </c>
      <c r="C240" s="8"/>
    </row>
    <row r="241" spans="1:3" ht="15">
      <c r="A241" s="8" t="s">
        <v>264</v>
      </c>
      <c r="B241" s="8">
        <v>190</v>
      </c>
      <c r="C241" s="8"/>
    </row>
    <row r="242" spans="1:3" ht="15">
      <c r="A242" s="8" t="s">
        <v>289</v>
      </c>
      <c r="B242" s="8">
        <v>640</v>
      </c>
      <c r="C242" s="8"/>
    </row>
    <row r="243" spans="1:3" ht="15">
      <c r="A243" s="8" t="s">
        <v>290</v>
      </c>
      <c r="B243" s="8">
        <v>710</v>
      </c>
      <c r="C243" s="8"/>
    </row>
    <row r="244" spans="1:3" ht="15">
      <c r="A244" s="14" t="s">
        <v>30</v>
      </c>
      <c r="B244" s="8">
        <v>95</v>
      </c>
      <c r="C244" s="8"/>
    </row>
    <row r="245" spans="1:3" ht="15">
      <c r="A245" s="14" t="s">
        <v>31</v>
      </c>
      <c r="B245" s="8">
        <v>1750</v>
      </c>
      <c r="C245" s="8"/>
    </row>
    <row r="246" spans="1:3" ht="15">
      <c r="A246" s="12"/>
      <c r="B246" s="13"/>
      <c r="C246" s="13"/>
    </row>
    <row r="247" ht="21">
      <c r="A247" s="6" t="s">
        <v>168</v>
      </c>
    </row>
    <row r="249" spans="1:3" ht="15.75">
      <c r="A249" s="10" t="s">
        <v>40</v>
      </c>
      <c r="B249" s="10" t="s">
        <v>32</v>
      </c>
      <c r="C249" s="10" t="s">
        <v>39</v>
      </c>
    </row>
    <row r="250" spans="1:3" ht="15">
      <c r="A250" s="8" t="s">
        <v>271</v>
      </c>
      <c r="B250" s="8" t="s">
        <v>41</v>
      </c>
      <c r="C250" s="8">
        <v>330</v>
      </c>
    </row>
    <row r="251" spans="1:3" ht="15">
      <c r="A251" s="8" t="s">
        <v>271</v>
      </c>
      <c r="B251" s="8" t="s">
        <v>42</v>
      </c>
      <c r="C251" s="8">
        <v>520</v>
      </c>
    </row>
    <row r="252" spans="1:3" ht="15">
      <c r="A252" s="8" t="s">
        <v>272</v>
      </c>
      <c r="B252" s="8" t="s">
        <v>42</v>
      </c>
      <c r="C252" s="8">
        <v>570</v>
      </c>
    </row>
    <row r="253" spans="1:3" ht="15">
      <c r="A253" s="8" t="s">
        <v>263</v>
      </c>
      <c r="B253" s="8" t="s">
        <v>41</v>
      </c>
      <c r="C253" s="8">
        <v>380</v>
      </c>
    </row>
    <row r="254" spans="1:3" ht="15">
      <c r="A254" s="8" t="s">
        <v>263</v>
      </c>
      <c r="B254" s="8" t="s">
        <v>42</v>
      </c>
      <c r="C254" s="8">
        <v>640</v>
      </c>
    </row>
    <row r="255" spans="1:3" ht="15">
      <c r="A255" s="8" t="s">
        <v>293</v>
      </c>
      <c r="B255" s="8" t="s">
        <v>42</v>
      </c>
      <c r="C255" s="8">
        <v>700</v>
      </c>
    </row>
    <row r="256" spans="1:3" ht="15">
      <c r="A256" s="8" t="s">
        <v>264</v>
      </c>
      <c r="B256" s="8" t="s">
        <v>42</v>
      </c>
      <c r="C256" s="8">
        <v>2250</v>
      </c>
    </row>
    <row r="257" spans="1:3" ht="15">
      <c r="A257" s="8" t="s">
        <v>273</v>
      </c>
      <c r="B257" s="8" t="s">
        <v>41</v>
      </c>
      <c r="C257" s="8">
        <v>2700</v>
      </c>
    </row>
    <row r="258" spans="1:3" ht="15">
      <c r="A258" s="8" t="s">
        <v>273</v>
      </c>
      <c r="B258" s="8" t="s">
        <v>42</v>
      </c>
      <c r="C258" s="8">
        <v>2900</v>
      </c>
    </row>
    <row r="259" spans="1:3" ht="15">
      <c r="A259" s="12"/>
      <c r="B259" s="13"/>
      <c r="C259" s="13"/>
    </row>
    <row r="260" ht="21">
      <c r="A260" s="6" t="s">
        <v>169</v>
      </c>
    </row>
    <row r="262" spans="1:5" ht="47.25">
      <c r="A262" s="10" t="s">
        <v>43</v>
      </c>
      <c r="B262" s="10" t="s">
        <v>101</v>
      </c>
      <c r="C262" s="7" t="s">
        <v>294</v>
      </c>
      <c r="D262" s="7" t="s">
        <v>295</v>
      </c>
      <c r="E262" s="7" t="s">
        <v>284</v>
      </c>
    </row>
    <row r="263" spans="1:5" ht="15">
      <c r="A263" s="8" t="s">
        <v>44</v>
      </c>
      <c r="B263" s="8">
        <v>850</v>
      </c>
      <c r="C263" s="8">
        <f aca="true" t="shared" si="11" ref="C263:C268">B263+180*3</f>
        <v>1390</v>
      </c>
      <c r="D263" s="8">
        <f aca="true" t="shared" si="12" ref="D263:E268">C263+10*3</f>
        <v>1420</v>
      </c>
      <c r="E263" s="8">
        <f t="shared" si="12"/>
        <v>1450</v>
      </c>
    </row>
    <row r="264" spans="1:5" ht="15">
      <c r="A264" s="8" t="s">
        <v>102</v>
      </c>
      <c r="B264" s="8">
        <v>880</v>
      </c>
      <c r="C264" s="8">
        <f t="shared" si="11"/>
        <v>1420</v>
      </c>
      <c r="D264" s="8">
        <f t="shared" si="12"/>
        <v>1450</v>
      </c>
      <c r="E264" s="8">
        <f t="shared" si="12"/>
        <v>1480</v>
      </c>
    </row>
    <row r="265" spans="1:5" ht="15">
      <c r="A265" s="8" t="s">
        <v>45</v>
      </c>
      <c r="B265" s="8">
        <v>2470</v>
      </c>
      <c r="C265" s="8">
        <f t="shared" si="11"/>
        <v>3010</v>
      </c>
      <c r="D265" s="8">
        <f t="shared" si="12"/>
        <v>3040</v>
      </c>
      <c r="E265" s="8">
        <f t="shared" si="12"/>
        <v>3070</v>
      </c>
    </row>
    <row r="266" spans="1:5" ht="15">
      <c r="A266" s="8" t="s">
        <v>46</v>
      </c>
      <c r="B266" s="8">
        <v>960</v>
      </c>
      <c r="C266" s="8">
        <f t="shared" si="11"/>
        <v>1500</v>
      </c>
      <c r="D266" s="8">
        <f t="shared" si="12"/>
        <v>1530</v>
      </c>
      <c r="E266" s="8">
        <f t="shared" si="12"/>
        <v>1560</v>
      </c>
    </row>
    <row r="267" spans="1:5" ht="15">
      <c r="A267" s="8" t="s">
        <v>103</v>
      </c>
      <c r="B267" s="8">
        <v>990</v>
      </c>
      <c r="C267" s="8">
        <f t="shared" si="11"/>
        <v>1530</v>
      </c>
      <c r="D267" s="8">
        <f t="shared" si="12"/>
        <v>1560</v>
      </c>
      <c r="E267" s="8">
        <f t="shared" si="12"/>
        <v>1590</v>
      </c>
    </row>
    <row r="268" spans="1:5" ht="15">
      <c r="A268" s="8" t="s">
        <v>47</v>
      </c>
      <c r="B268" s="8">
        <v>3200</v>
      </c>
      <c r="C268" s="8">
        <f t="shared" si="11"/>
        <v>3740</v>
      </c>
      <c r="D268" s="8">
        <f t="shared" si="12"/>
        <v>3770</v>
      </c>
      <c r="E268" s="8">
        <f t="shared" si="12"/>
        <v>3800</v>
      </c>
    </row>
    <row r="269" spans="1:5" ht="15">
      <c r="A269" s="8" t="s">
        <v>48</v>
      </c>
      <c r="B269" s="8">
        <v>1540</v>
      </c>
      <c r="C269" s="8">
        <f>B269+180*4</f>
        <v>2260</v>
      </c>
      <c r="D269" s="8">
        <f>C269+10*4</f>
        <v>2300</v>
      </c>
      <c r="E269" s="8">
        <f>D269+10*4</f>
        <v>2340</v>
      </c>
    </row>
    <row r="270" spans="1:5" ht="15">
      <c r="A270" s="8" t="s">
        <v>49</v>
      </c>
      <c r="B270" s="8">
        <v>1660</v>
      </c>
      <c r="C270" s="8">
        <f>B270+180*4</f>
        <v>2380</v>
      </c>
      <c r="D270" s="8">
        <f>C270+10*4</f>
        <v>2420</v>
      </c>
      <c r="E270" s="8">
        <f>D270+10*4</f>
        <v>2460</v>
      </c>
    </row>
    <row r="271" spans="1:5" ht="15">
      <c r="A271" s="8" t="s">
        <v>50</v>
      </c>
      <c r="B271" s="8">
        <v>1810</v>
      </c>
      <c r="C271" s="8">
        <f>B271+180*5</f>
        <v>2710</v>
      </c>
      <c r="D271" s="8">
        <f>C271+10*5</f>
        <v>2760</v>
      </c>
      <c r="E271" s="8">
        <f>D271+10*5</f>
        <v>2810</v>
      </c>
    </row>
    <row r="272" spans="1:5" ht="15">
      <c r="A272" s="8" t="s">
        <v>51</v>
      </c>
      <c r="B272" s="8">
        <v>1970</v>
      </c>
      <c r="C272" s="8">
        <f>B272+180*5</f>
        <v>2870</v>
      </c>
      <c r="D272" s="8">
        <f>C272+10*5</f>
        <v>2920</v>
      </c>
      <c r="E272" s="8">
        <f>D272+10*5</f>
        <v>2970</v>
      </c>
    </row>
    <row r="273" spans="1:5" ht="15">
      <c r="A273" s="8" t="s">
        <v>52</v>
      </c>
      <c r="B273" s="8">
        <v>2560</v>
      </c>
      <c r="C273" s="8">
        <f>B273+180*6</f>
        <v>3640</v>
      </c>
      <c r="D273" s="8">
        <f>C273+10*6</f>
        <v>3700</v>
      </c>
      <c r="E273" s="8">
        <f>D273+10*6</f>
        <v>3760</v>
      </c>
    </row>
    <row r="274" spans="1:5" ht="15">
      <c r="A274" s="8" t="s">
        <v>53</v>
      </c>
      <c r="B274" s="8">
        <v>2680</v>
      </c>
      <c r="C274" s="8">
        <f>B274+180*7</f>
        <v>3940</v>
      </c>
      <c r="D274" s="8">
        <f>C274+10*7</f>
        <v>4010</v>
      </c>
      <c r="E274" s="8">
        <f>D274+10*7</f>
        <v>4080</v>
      </c>
    </row>
    <row r="275" spans="1:5" ht="15">
      <c r="A275" s="8" t="s">
        <v>54</v>
      </c>
      <c r="B275" s="8">
        <v>3130</v>
      </c>
      <c r="C275" s="8">
        <f>B275+180*8</f>
        <v>4570</v>
      </c>
      <c r="D275" s="8">
        <f>C275+10*8</f>
        <v>4650</v>
      </c>
      <c r="E275" s="8">
        <f>D275+10*8</f>
        <v>4730</v>
      </c>
    </row>
    <row r="276" spans="1:5" ht="15">
      <c r="A276" s="8" t="s">
        <v>55</v>
      </c>
      <c r="B276" s="8">
        <v>2390</v>
      </c>
      <c r="C276" s="8">
        <f>B276+180*9</f>
        <v>4010</v>
      </c>
      <c r="D276" s="8">
        <f>C276+10*9</f>
        <v>4100</v>
      </c>
      <c r="E276" s="8">
        <f>D276+10*9</f>
        <v>4190</v>
      </c>
    </row>
    <row r="277" spans="1:5" ht="15">
      <c r="A277" s="8" t="s">
        <v>56</v>
      </c>
      <c r="B277" s="8">
        <v>4250</v>
      </c>
      <c r="C277" s="8">
        <f>B277+180*17</f>
        <v>7310</v>
      </c>
      <c r="D277" s="8">
        <f>C277+10*17</f>
        <v>7480</v>
      </c>
      <c r="E277" s="8">
        <f>D277+10*17</f>
        <v>7650</v>
      </c>
    </row>
    <row r="278" spans="1:5" ht="15">
      <c r="A278" s="8" t="s">
        <v>57</v>
      </c>
      <c r="B278" s="8">
        <v>5900</v>
      </c>
      <c r="C278" s="8">
        <f>B278+180*33</f>
        <v>11840</v>
      </c>
      <c r="D278" s="8">
        <f>C278+10*33</f>
        <v>12170</v>
      </c>
      <c r="E278" s="8">
        <f>D278+10*33</f>
        <v>12500</v>
      </c>
    </row>
    <row r="279" spans="1:5" ht="15">
      <c r="A279" s="8" t="s">
        <v>58</v>
      </c>
      <c r="B279" s="8">
        <v>11500</v>
      </c>
      <c r="C279" s="8">
        <f>B279+180*49</f>
        <v>20320</v>
      </c>
      <c r="D279" s="8">
        <f>C279+10*49</f>
        <v>20810</v>
      </c>
      <c r="E279" s="8">
        <f>D279+10*49</f>
        <v>21300</v>
      </c>
    </row>
    <row r="280" spans="1:5" ht="15">
      <c r="A280" s="8" t="s">
        <v>59</v>
      </c>
      <c r="B280" s="8">
        <v>19700</v>
      </c>
      <c r="C280" s="8">
        <f>B280+180*65</f>
        <v>31400</v>
      </c>
      <c r="D280" s="8">
        <f>C280+10*65</f>
        <v>32050</v>
      </c>
      <c r="E280" s="8">
        <f>D280+10*65</f>
        <v>32700</v>
      </c>
    </row>
    <row r="281" spans="1:5" ht="15">
      <c r="A281" s="8" t="s">
        <v>104</v>
      </c>
      <c r="B281" s="8">
        <v>1330</v>
      </c>
      <c r="C281" s="8">
        <f>B281+180*3</f>
        <v>1870</v>
      </c>
      <c r="D281" s="8">
        <f>C281+10*3</f>
        <v>1900</v>
      </c>
      <c r="E281" s="8">
        <f>D281+10*3</f>
        <v>1930</v>
      </c>
    </row>
    <row r="282" spans="1:5" ht="15">
      <c r="A282" s="8" t="s">
        <v>105</v>
      </c>
      <c r="B282" s="8">
        <v>1400</v>
      </c>
      <c r="C282" s="8">
        <f>B282+180*3</f>
        <v>1940</v>
      </c>
      <c r="D282" s="8">
        <f>C282+10*3</f>
        <v>1970</v>
      </c>
      <c r="E282" s="8">
        <f>D282+10*3</f>
        <v>2000</v>
      </c>
    </row>
    <row r="283" spans="1:5" ht="15">
      <c r="A283" s="8" t="s">
        <v>177</v>
      </c>
      <c r="B283" s="8">
        <v>16000</v>
      </c>
      <c r="C283" s="8">
        <f>B283+180*2</f>
        <v>16360</v>
      </c>
      <c r="D283" s="8">
        <f>C283</f>
        <v>16360</v>
      </c>
      <c r="E283" s="8">
        <f>D283</f>
        <v>16360</v>
      </c>
    </row>
    <row r="284" spans="1:3" ht="15">
      <c r="A284" s="12"/>
      <c r="B284" s="13"/>
      <c r="C284" s="13"/>
    </row>
    <row r="285" ht="21">
      <c r="A285" s="6" t="s">
        <v>170</v>
      </c>
    </row>
    <row r="287" spans="1:8" ht="15.75" customHeight="1">
      <c r="A287" s="30" t="s">
        <v>107</v>
      </c>
      <c r="B287" s="28" t="s">
        <v>11</v>
      </c>
      <c r="C287" s="18" t="s">
        <v>106</v>
      </c>
      <c r="D287" s="19"/>
      <c r="E287" s="19"/>
      <c r="F287" s="19"/>
      <c r="G287" s="19"/>
      <c r="H287" s="20"/>
    </row>
    <row r="288" spans="1:8" ht="31.5">
      <c r="A288" s="31"/>
      <c r="B288" s="29"/>
      <c r="C288" s="15" t="s">
        <v>274</v>
      </c>
      <c r="D288" s="15" t="s">
        <v>275</v>
      </c>
      <c r="E288" s="7" t="s">
        <v>276</v>
      </c>
      <c r="F288" s="7" t="s">
        <v>277</v>
      </c>
      <c r="G288" s="7" t="s">
        <v>286</v>
      </c>
      <c r="H288" s="15" t="s">
        <v>287</v>
      </c>
    </row>
    <row r="289" spans="1:8" ht="15">
      <c r="A289" s="1" t="s">
        <v>12</v>
      </c>
      <c r="B289" s="8">
        <v>1550</v>
      </c>
      <c r="C289" s="8">
        <f>B289+220*8</f>
        <v>3310</v>
      </c>
      <c r="D289" s="8">
        <f>B289+195*8</f>
        <v>3110</v>
      </c>
      <c r="E289" s="8">
        <f>B289+200*8</f>
        <v>3150</v>
      </c>
      <c r="F289" s="8">
        <f>B289+385*8</f>
        <v>4630</v>
      </c>
      <c r="G289" s="8">
        <f>B289+190*8</f>
        <v>3070</v>
      </c>
      <c r="H289" s="8">
        <f>B289+210*8</f>
        <v>3230</v>
      </c>
    </row>
    <row r="290" spans="1:8" ht="15">
      <c r="A290" s="1" t="s">
        <v>13</v>
      </c>
      <c r="B290" s="8">
        <v>1550</v>
      </c>
      <c r="C290" s="8">
        <f>B290+220*16</f>
        <v>5070</v>
      </c>
      <c r="D290" s="8">
        <f>B290+195*16</f>
        <v>4670</v>
      </c>
      <c r="E290" s="8">
        <f>B290+200*16</f>
        <v>4750</v>
      </c>
      <c r="F290" s="8">
        <f>B290+385*16</f>
        <v>7710</v>
      </c>
      <c r="G290" s="8">
        <f>B290+190*16</f>
        <v>4590</v>
      </c>
      <c r="H290" s="8">
        <f>B290+210*16</f>
        <v>4910</v>
      </c>
    </row>
    <row r="291" spans="1:8" ht="15">
      <c r="A291" s="2" t="s">
        <v>14</v>
      </c>
      <c r="B291" s="8">
        <v>1700</v>
      </c>
      <c r="C291" s="8">
        <f>B291+220*24</f>
        <v>6980</v>
      </c>
      <c r="D291" s="8">
        <f>B291+195*24</f>
        <v>6380</v>
      </c>
      <c r="E291" s="8">
        <f>B291+200*24</f>
        <v>6500</v>
      </c>
      <c r="F291" s="8">
        <f>B291+385*24</f>
        <v>10940</v>
      </c>
      <c r="G291" s="8">
        <f>B291+190*24</f>
        <v>6260</v>
      </c>
      <c r="H291" s="8">
        <f>B291+210*24</f>
        <v>6740</v>
      </c>
    </row>
    <row r="292" spans="1:8" ht="15">
      <c r="A292" s="2" t="s">
        <v>158</v>
      </c>
      <c r="B292" s="8">
        <v>1720</v>
      </c>
      <c r="C292" s="8">
        <f>B292+220*32</f>
        <v>8760</v>
      </c>
      <c r="D292" s="8">
        <f>B292+195*32</f>
        <v>7960</v>
      </c>
      <c r="E292" s="8">
        <f>B292+200*32</f>
        <v>8120</v>
      </c>
      <c r="F292" s="8">
        <f>B292+385*32</f>
        <v>14040</v>
      </c>
      <c r="G292" s="8">
        <f>B292+190*32</f>
        <v>7800</v>
      </c>
      <c r="H292" s="8">
        <f>B292+210*32</f>
        <v>8440</v>
      </c>
    </row>
    <row r="293" spans="1:8" ht="15">
      <c r="A293" s="2" t="s">
        <v>161</v>
      </c>
      <c r="B293" s="8">
        <v>2490</v>
      </c>
      <c r="C293" s="8">
        <f>B293+220*32</f>
        <v>9530</v>
      </c>
      <c r="D293" s="8">
        <f>B293+195*32</f>
        <v>8730</v>
      </c>
      <c r="E293" s="8">
        <f>B293+200*32</f>
        <v>8890</v>
      </c>
      <c r="F293" s="8">
        <f>B293+385*32</f>
        <v>14810</v>
      </c>
      <c r="G293" s="8">
        <f>B293+190*32</f>
        <v>8570</v>
      </c>
      <c r="H293" s="8">
        <f>B293+210*32</f>
        <v>9210</v>
      </c>
    </row>
    <row r="294" spans="1:7" ht="15">
      <c r="A294" s="2" t="s">
        <v>285</v>
      </c>
      <c r="B294" s="8">
        <v>1630</v>
      </c>
      <c r="C294" s="8"/>
      <c r="D294" s="8">
        <f>B294+275*24</f>
        <v>8230</v>
      </c>
      <c r="E294" s="32" t="s">
        <v>61</v>
      </c>
      <c r="F294" s="33"/>
      <c r="G294" s="34"/>
    </row>
    <row r="295" spans="1:8" ht="15">
      <c r="A295" s="1" t="s">
        <v>160</v>
      </c>
      <c r="B295" s="8">
        <v>2860</v>
      </c>
      <c r="C295" s="8">
        <f>B295+220*48</f>
        <v>13420</v>
      </c>
      <c r="D295" s="8">
        <f>B295+195*48</f>
        <v>12220</v>
      </c>
      <c r="E295" s="8">
        <f>B295+200*48</f>
        <v>12460</v>
      </c>
      <c r="F295" s="8">
        <f>B295+385*48</f>
        <v>21340</v>
      </c>
      <c r="G295" s="8">
        <f>B295+190*48</f>
        <v>11980</v>
      </c>
      <c r="H295" s="8">
        <f>B295+210*48</f>
        <v>12940</v>
      </c>
    </row>
    <row r="296" spans="1:7" ht="15">
      <c r="A296" s="2" t="s">
        <v>157</v>
      </c>
      <c r="B296" s="8">
        <v>1690</v>
      </c>
      <c r="C296" s="8"/>
      <c r="D296" s="8">
        <f>B296+275*32</f>
        <v>10490</v>
      </c>
      <c r="E296" s="32" t="s">
        <v>61</v>
      </c>
      <c r="F296" s="33"/>
      <c r="G296" s="34"/>
    </row>
    <row r="297" spans="1:8" ht="15">
      <c r="A297" s="2" t="s">
        <v>164</v>
      </c>
      <c r="B297" s="8">
        <v>2940</v>
      </c>
      <c r="C297" s="8">
        <f>B297+220*64</f>
        <v>17020</v>
      </c>
      <c r="D297" s="8">
        <f>B297+195*64</f>
        <v>15420</v>
      </c>
      <c r="E297" s="8">
        <f>B297+200*64</f>
        <v>15740</v>
      </c>
      <c r="F297" s="8">
        <f>B297+385*64</f>
        <v>27580</v>
      </c>
      <c r="G297" s="8">
        <f>B297+190*64</f>
        <v>15100</v>
      </c>
      <c r="H297" s="8">
        <f>B297+210*64</f>
        <v>16380</v>
      </c>
    </row>
    <row r="298" spans="1:8" ht="15">
      <c r="A298" s="2" t="s">
        <v>156</v>
      </c>
      <c r="B298" s="8">
        <v>3120</v>
      </c>
      <c r="C298" s="8">
        <f>B298+220*64</f>
        <v>17200</v>
      </c>
      <c r="D298" s="8">
        <f>B298+195*64</f>
        <v>15600</v>
      </c>
      <c r="E298" s="8">
        <f>B298+200*64</f>
        <v>15920</v>
      </c>
      <c r="F298" s="8">
        <f>B298+385*64</f>
        <v>27760</v>
      </c>
      <c r="G298" s="8">
        <f>B298+190*64</f>
        <v>15280</v>
      </c>
      <c r="H298" s="8">
        <f>B298+210*64</f>
        <v>16560</v>
      </c>
    </row>
    <row r="299" spans="1:8" ht="15">
      <c r="A299" s="2" t="s">
        <v>159</v>
      </c>
      <c r="B299" s="8">
        <v>3530</v>
      </c>
      <c r="C299" s="8">
        <f>B299+220*72</f>
        <v>19370</v>
      </c>
      <c r="D299" s="8">
        <f>B299+195*72</f>
        <v>17570</v>
      </c>
      <c r="E299" s="8">
        <f>B299+200*72</f>
        <v>17930</v>
      </c>
      <c r="F299" s="8">
        <f>B299+385*72</f>
        <v>31250</v>
      </c>
      <c r="G299" s="8">
        <f>B299+190*72</f>
        <v>17210</v>
      </c>
      <c r="H299" s="8">
        <f>B299+210*72</f>
        <v>18650</v>
      </c>
    </row>
    <row r="300" spans="1:8" ht="15">
      <c r="A300" s="2" t="s">
        <v>165</v>
      </c>
      <c r="B300" s="8">
        <v>4310</v>
      </c>
      <c r="C300" s="8">
        <f>B300+220*96</f>
        <v>25430</v>
      </c>
      <c r="D300" s="8">
        <f>B300+195*96</f>
        <v>23030</v>
      </c>
      <c r="E300" s="8">
        <f>B300+200*96</f>
        <v>23510</v>
      </c>
      <c r="F300" s="8">
        <f>B300+385*96</f>
        <v>41270</v>
      </c>
      <c r="G300" s="8">
        <f>B300+190*96</f>
        <v>22550</v>
      </c>
      <c r="H300" s="8">
        <f>B300+210*96</f>
        <v>24470</v>
      </c>
    </row>
    <row r="301" spans="1:8" ht="15">
      <c r="A301" s="2" t="s">
        <v>162</v>
      </c>
      <c r="B301" s="8">
        <v>4960</v>
      </c>
      <c r="C301" s="8">
        <f>B301+220*96</f>
        <v>26080</v>
      </c>
      <c r="D301" s="8">
        <f>B301+195*96</f>
        <v>23680</v>
      </c>
      <c r="E301" s="8">
        <f>B301+200*96</f>
        <v>24160</v>
      </c>
      <c r="F301" s="8">
        <f>B301+385*96</f>
        <v>41920</v>
      </c>
      <c r="G301" s="8">
        <f>B301+190*96</f>
        <v>23200</v>
      </c>
      <c r="H301" s="8">
        <f>B301+210*96</f>
        <v>25120</v>
      </c>
    </row>
    <row r="302" spans="1:8" ht="15">
      <c r="A302" s="2" t="s">
        <v>163</v>
      </c>
      <c r="B302" s="8">
        <v>5100</v>
      </c>
      <c r="C302" s="8">
        <f>B302+220*144</f>
        <v>36780</v>
      </c>
      <c r="D302" s="8">
        <f>B302+195*144</f>
        <v>33180</v>
      </c>
      <c r="E302" s="8">
        <f>B302+200*144</f>
        <v>33900</v>
      </c>
      <c r="F302" s="8"/>
      <c r="G302" s="8">
        <f>B302+190*144</f>
        <v>32460</v>
      </c>
      <c r="H302" s="8">
        <f>B302+210*144</f>
        <v>35340</v>
      </c>
    </row>
    <row r="303" spans="1:8" ht="15">
      <c r="A303" s="1" t="s">
        <v>15</v>
      </c>
      <c r="B303" s="8">
        <v>2620</v>
      </c>
      <c r="C303" s="8">
        <f>B303+220*16</f>
        <v>6140</v>
      </c>
      <c r="D303" s="8">
        <f>B303+195*16</f>
        <v>5740</v>
      </c>
      <c r="E303" s="8">
        <f>B303+200*16</f>
        <v>5820</v>
      </c>
      <c r="F303" s="8">
        <f>B303+385*16</f>
        <v>8780</v>
      </c>
      <c r="G303" s="8">
        <f>B303+190*16</f>
        <v>5660</v>
      </c>
      <c r="H303" s="8">
        <f>B303+210*16</f>
        <v>5980</v>
      </c>
    </row>
    <row r="304" spans="1:8" ht="15">
      <c r="A304" s="1" t="s">
        <v>60</v>
      </c>
      <c r="B304" s="8">
        <v>2740</v>
      </c>
      <c r="C304" s="8">
        <f>B304+220*24</f>
        <v>8020</v>
      </c>
      <c r="D304" s="8">
        <f>B304+195*24</f>
        <v>7420</v>
      </c>
      <c r="E304" s="8">
        <f>B304+200*24</f>
        <v>7540</v>
      </c>
      <c r="F304" s="8">
        <f>B304+385*24</f>
        <v>11980</v>
      </c>
      <c r="G304" s="8">
        <f>B304+190*24</f>
        <v>7300</v>
      </c>
      <c r="H304" s="8">
        <f>B304+210*24</f>
        <v>7780</v>
      </c>
    </row>
    <row r="305" spans="1:8" ht="15">
      <c r="A305" s="1" t="s">
        <v>16</v>
      </c>
      <c r="B305" s="8">
        <v>3270</v>
      </c>
      <c r="C305" s="8">
        <f>B305+220*32</f>
        <v>10310</v>
      </c>
      <c r="D305" s="8">
        <f>B305+195*32</f>
        <v>9510</v>
      </c>
      <c r="E305" s="8">
        <f>B305+200*32</f>
        <v>9670</v>
      </c>
      <c r="F305" s="8">
        <f>B305+385*24</f>
        <v>12510</v>
      </c>
      <c r="G305" s="8">
        <f>B305+190*32</f>
        <v>9350</v>
      </c>
      <c r="H305" s="8">
        <f>B305+210*32</f>
        <v>9990</v>
      </c>
    </row>
    <row r="306" spans="1:8" ht="15">
      <c r="A306" s="1" t="s">
        <v>17</v>
      </c>
      <c r="B306" s="8">
        <v>2960</v>
      </c>
      <c r="C306" s="8">
        <f>B306+220*48</f>
        <v>13520</v>
      </c>
      <c r="D306" s="8">
        <f>B306+195*48</f>
        <v>12320</v>
      </c>
      <c r="E306" s="8">
        <f>B306+200*48</f>
        <v>12560</v>
      </c>
      <c r="F306" s="8">
        <f>B306+385*48</f>
        <v>21440</v>
      </c>
      <c r="G306" s="8">
        <f>B306+190*48</f>
        <v>12080</v>
      </c>
      <c r="H306" s="8">
        <f>B306+210*48</f>
        <v>13040</v>
      </c>
    </row>
    <row r="307" spans="1:8" ht="15">
      <c r="A307" s="2" t="s">
        <v>18</v>
      </c>
      <c r="B307" s="8">
        <v>580</v>
      </c>
      <c r="C307" s="8">
        <f>B307+220*4</f>
        <v>1460</v>
      </c>
      <c r="D307" s="8">
        <f>B307+195*4</f>
        <v>1360</v>
      </c>
      <c r="E307" s="8">
        <f>B307+200*4</f>
        <v>1380</v>
      </c>
      <c r="F307" s="8">
        <f>B307+385*4</f>
        <v>2120</v>
      </c>
      <c r="G307" s="8">
        <f>B307+190*4</f>
        <v>1340</v>
      </c>
      <c r="H307" s="8">
        <f>B307+210*4</f>
        <v>1420</v>
      </c>
    </row>
    <row r="308" spans="1:8" ht="15">
      <c r="A308" s="2" t="s">
        <v>19</v>
      </c>
      <c r="B308" s="8">
        <v>890</v>
      </c>
      <c r="C308" s="8">
        <f>B308+220*4</f>
        <v>1770</v>
      </c>
      <c r="D308" s="8">
        <f>B308+195*4</f>
        <v>1670</v>
      </c>
      <c r="E308" s="8">
        <f>B308+200*4</f>
        <v>1690</v>
      </c>
      <c r="F308" s="8">
        <f>B308+385*4</f>
        <v>2430</v>
      </c>
      <c r="G308" s="8">
        <f>B308+190*4</f>
        <v>1650</v>
      </c>
      <c r="H308" s="8">
        <f>B308+210*4</f>
        <v>1730</v>
      </c>
    </row>
    <row r="309" spans="1:8" ht="15">
      <c r="A309" s="2" t="s">
        <v>20</v>
      </c>
      <c r="B309" s="8">
        <v>890</v>
      </c>
      <c r="C309" s="8">
        <f>B309+220*8</f>
        <v>2650</v>
      </c>
      <c r="D309" s="8">
        <f>B309+195*8</f>
        <v>2450</v>
      </c>
      <c r="E309" s="8">
        <f>B309+200*8</f>
        <v>2490</v>
      </c>
      <c r="F309" s="8">
        <f>B299+385*8</f>
        <v>6610</v>
      </c>
      <c r="G309" s="8">
        <f>B309+190*8</f>
        <v>2410</v>
      </c>
      <c r="H309" s="8">
        <f>B309+210*8</f>
        <v>2570</v>
      </c>
    </row>
    <row r="310" spans="1:8" ht="15">
      <c r="A310" s="2" t="s">
        <v>21</v>
      </c>
      <c r="B310" s="8">
        <v>1450</v>
      </c>
      <c r="C310" s="8">
        <f>B310+220*8</f>
        <v>3210</v>
      </c>
      <c r="D310" s="8">
        <f>B310+195*8</f>
        <v>3010</v>
      </c>
      <c r="E310" s="8">
        <f>B310+200*8</f>
        <v>3050</v>
      </c>
      <c r="F310" s="8">
        <f>B310+385*8</f>
        <v>4530</v>
      </c>
      <c r="G310" s="8">
        <f>B310+190*8</f>
        <v>2970</v>
      </c>
      <c r="H310" s="8">
        <f>B310+210*8</f>
        <v>3130</v>
      </c>
    </row>
    <row r="311" spans="1:8" ht="15">
      <c r="A311" s="2" t="s">
        <v>22</v>
      </c>
      <c r="B311" s="8">
        <v>2080</v>
      </c>
      <c r="C311" s="8">
        <f>B311+220*16</f>
        <v>5600</v>
      </c>
      <c r="D311" s="8">
        <f>B311+195*16</f>
        <v>5200</v>
      </c>
      <c r="E311" s="8">
        <f>B311+200*16</f>
        <v>5280</v>
      </c>
      <c r="F311" s="8">
        <f>B311+385*16</f>
        <v>8240</v>
      </c>
      <c r="G311" s="8">
        <f>B311+190*16</f>
        <v>5120</v>
      </c>
      <c r="H311" s="8">
        <f>B311+210*16</f>
        <v>5440</v>
      </c>
    </row>
    <row r="312" spans="1:8" ht="15">
      <c r="A312" s="2" t="s">
        <v>23</v>
      </c>
      <c r="B312" s="8">
        <v>2640</v>
      </c>
      <c r="C312" s="8">
        <f>B312+220*24</f>
        <v>7920</v>
      </c>
      <c r="D312" s="8">
        <f>B312+195*24</f>
        <v>7320</v>
      </c>
      <c r="E312" s="8">
        <f>B312+200*24</f>
        <v>7440</v>
      </c>
      <c r="F312" s="8">
        <f>B312+385*24</f>
        <v>11880</v>
      </c>
      <c r="G312" s="8">
        <f>B312+190*24</f>
        <v>7200</v>
      </c>
      <c r="H312" s="8">
        <f>B312+210*24</f>
        <v>7680</v>
      </c>
    </row>
    <row r="313" spans="1:8" ht="15">
      <c r="A313" s="2" t="s">
        <v>24</v>
      </c>
      <c r="B313" s="8">
        <v>2690</v>
      </c>
      <c r="C313" s="8">
        <f>B313+220*32</f>
        <v>9730</v>
      </c>
      <c r="D313" s="8">
        <f>B313+195*32</f>
        <v>8930</v>
      </c>
      <c r="E313" s="8">
        <f>B313+200*32</f>
        <v>9090</v>
      </c>
      <c r="F313" s="8">
        <f>B313+385*32</f>
        <v>15010</v>
      </c>
      <c r="G313" s="8">
        <f>B313+190*32</f>
        <v>8770</v>
      </c>
      <c r="H313" s="8">
        <f>B313+210*32</f>
        <v>9410</v>
      </c>
    </row>
    <row r="314" spans="1:8" ht="15">
      <c r="A314" s="2" t="s">
        <v>25</v>
      </c>
      <c r="B314" s="8">
        <v>3430</v>
      </c>
      <c r="C314" s="8">
        <f>B314+220*48</f>
        <v>13990</v>
      </c>
      <c r="D314" s="8">
        <f>B314+195*48</f>
        <v>12790</v>
      </c>
      <c r="E314" s="8">
        <f>B314+200*48</f>
        <v>13030</v>
      </c>
      <c r="F314" s="8">
        <f>B314+385*48</f>
        <v>21910</v>
      </c>
      <c r="G314" s="8">
        <f>B314+190*48</f>
        <v>12550</v>
      </c>
      <c r="H314" s="8">
        <f>B314+210*48</f>
        <v>13510</v>
      </c>
    </row>
    <row r="315" spans="1:8" ht="15">
      <c r="A315" s="2" t="s">
        <v>26</v>
      </c>
      <c r="B315" s="8">
        <v>3900</v>
      </c>
      <c r="C315" s="8">
        <f>B315+220*64</f>
        <v>17980</v>
      </c>
      <c r="D315" s="8">
        <f>B315+195*64</f>
        <v>16380</v>
      </c>
      <c r="E315" s="8">
        <f>B315+200*64</f>
        <v>16700</v>
      </c>
      <c r="F315" s="8">
        <f>B315+385*64</f>
        <v>28540</v>
      </c>
      <c r="G315" s="8">
        <f>B315+190*64</f>
        <v>16060</v>
      </c>
      <c r="H315" s="8">
        <f>B315+210*64</f>
        <v>17340</v>
      </c>
    </row>
    <row r="316" spans="1:8" ht="15">
      <c r="A316" s="2" t="s">
        <v>27</v>
      </c>
      <c r="B316" s="8">
        <v>4200</v>
      </c>
      <c r="C316" s="8">
        <f>B316+220*96</f>
        <v>25320</v>
      </c>
      <c r="D316" s="8">
        <f>B316+195*96</f>
        <v>22920</v>
      </c>
      <c r="E316" s="8">
        <f>B316+200*96</f>
        <v>23400</v>
      </c>
      <c r="F316" s="8">
        <f>B316+385*96</f>
        <v>41160</v>
      </c>
      <c r="G316" s="8">
        <f>B316+190*96</f>
        <v>22440</v>
      </c>
      <c r="H316" s="8">
        <f>B316+210*96</f>
        <v>24360</v>
      </c>
    </row>
    <row r="317" spans="1:8" ht="15">
      <c r="A317" s="2" t="s">
        <v>28</v>
      </c>
      <c r="B317" s="8">
        <v>2850</v>
      </c>
      <c r="C317" s="8">
        <f>B317+220*32</f>
        <v>9890</v>
      </c>
      <c r="D317" s="8">
        <f>B317+195*32</f>
        <v>9090</v>
      </c>
      <c r="E317" s="8">
        <f>B317+200*32</f>
        <v>9250</v>
      </c>
      <c r="F317" s="8">
        <f>B317+385*32</f>
        <v>15170</v>
      </c>
      <c r="G317" s="8">
        <f>B317+190*32</f>
        <v>8930</v>
      </c>
      <c r="H317" s="8">
        <f>B317+210*32</f>
        <v>9570</v>
      </c>
    </row>
    <row r="318" spans="1:8" ht="15">
      <c r="A318" s="2" t="s">
        <v>29</v>
      </c>
      <c r="B318" s="8">
        <v>6000</v>
      </c>
      <c r="C318" s="8">
        <f>B318+220*32</f>
        <v>13040</v>
      </c>
      <c r="D318" s="8">
        <f>B318+195*32</f>
        <v>12240</v>
      </c>
      <c r="E318" s="8">
        <f>B318+200*32</f>
        <v>12400</v>
      </c>
      <c r="F318" s="8">
        <f>B318+385*32</f>
        <v>18320</v>
      </c>
      <c r="G318" s="8">
        <f>B318+190*32</f>
        <v>12080</v>
      </c>
      <c r="H318" s="8">
        <f>B318+210*32</f>
        <v>12720</v>
      </c>
    </row>
    <row r="319" spans="1:3" ht="15">
      <c r="A319" s="12"/>
      <c r="B319" s="13"/>
      <c r="C319" s="13"/>
    </row>
    <row r="320" spans="1:3" ht="15">
      <c r="A320" s="12"/>
      <c r="B320" s="13"/>
      <c r="C320" s="13"/>
    </row>
    <row r="321" ht="21">
      <c r="A321" s="6" t="s">
        <v>279</v>
      </c>
    </row>
    <row r="322" spans="1:3" ht="15">
      <c r="A322" s="12"/>
      <c r="B322" s="13"/>
      <c r="C322" s="13"/>
    </row>
    <row r="323" spans="1:2" ht="15">
      <c r="A323" s="2" t="s">
        <v>108</v>
      </c>
      <c r="B323" s="11">
        <v>8</v>
      </c>
    </row>
    <row r="324" spans="1:2" ht="15">
      <c r="A324" s="2" t="s">
        <v>109</v>
      </c>
      <c r="B324" s="11">
        <v>9</v>
      </c>
    </row>
    <row r="325" spans="1:2" ht="15">
      <c r="A325" s="2" t="s">
        <v>110</v>
      </c>
      <c r="B325" s="11">
        <v>10</v>
      </c>
    </row>
    <row r="326" spans="1:2" ht="15">
      <c r="A326" s="2" t="s">
        <v>111</v>
      </c>
      <c r="B326" s="11">
        <v>18</v>
      </c>
    </row>
    <row r="327" spans="1:2" ht="15">
      <c r="A327" s="2" t="s">
        <v>112</v>
      </c>
      <c r="B327" s="11">
        <v>20</v>
      </c>
    </row>
    <row r="328" spans="1:2" ht="15">
      <c r="A328" s="2" t="s">
        <v>113</v>
      </c>
      <c r="B328" s="11">
        <v>17</v>
      </c>
    </row>
    <row r="329" spans="1:2" ht="15">
      <c r="A329" s="1" t="s">
        <v>114</v>
      </c>
      <c r="B329" s="11">
        <v>38</v>
      </c>
    </row>
    <row r="330" spans="1:2" ht="15">
      <c r="A330" s="1" t="s">
        <v>115</v>
      </c>
      <c r="B330" s="11">
        <v>40</v>
      </c>
    </row>
    <row r="331" spans="1:2" ht="15">
      <c r="A331" s="1" t="s">
        <v>116</v>
      </c>
      <c r="B331" s="11">
        <v>48</v>
      </c>
    </row>
    <row r="332" spans="1:2" ht="15">
      <c r="A332" s="1" t="s">
        <v>117</v>
      </c>
      <c r="B332" s="11">
        <v>50</v>
      </c>
    </row>
    <row r="333" spans="1:2" ht="15">
      <c r="A333" s="1" t="s">
        <v>118</v>
      </c>
      <c r="B333" s="11">
        <v>95</v>
      </c>
    </row>
    <row r="334" spans="1:2" ht="15">
      <c r="A334" s="1" t="s">
        <v>119</v>
      </c>
      <c r="B334" s="11">
        <v>100</v>
      </c>
    </row>
    <row r="335" spans="1:2" ht="15">
      <c r="A335" s="1" t="s">
        <v>120</v>
      </c>
      <c r="B335" s="11">
        <v>18</v>
      </c>
    </row>
    <row r="336" spans="1:2" ht="15">
      <c r="A336" s="1" t="s">
        <v>121</v>
      </c>
      <c r="B336" s="11">
        <v>42</v>
      </c>
    </row>
    <row r="337" spans="1:2" ht="15">
      <c r="A337" s="1" t="s">
        <v>122</v>
      </c>
      <c r="B337" s="11">
        <v>44</v>
      </c>
    </row>
    <row r="338" spans="1:2" ht="15">
      <c r="A338" s="1" t="s">
        <v>123</v>
      </c>
      <c r="B338" s="11">
        <v>70</v>
      </c>
    </row>
    <row r="339" spans="1:2" ht="15">
      <c r="A339" s="1" t="s">
        <v>291</v>
      </c>
      <c r="B339" s="11">
        <v>90</v>
      </c>
    </row>
    <row r="340" spans="1:2" ht="15">
      <c r="A340" s="1" t="s">
        <v>124</v>
      </c>
      <c r="B340" s="11">
        <v>120</v>
      </c>
    </row>
    <row r="342" ht="21">
      <c r="A342" s="6" t="s">
        <v>313</v>
      </c>
    </row>
    <row r="344" spans="1:3" ht="15.75">
      <c r="A344" s="17" t="s">
        <v>299</v>
      </c>
      <c r="B344" s="17" t="s">
        <v>300</v>
      </c>
      <c r="C344" s="17" t="s">
        <v>301</v>
      </c>
    </row>
    <row r="345" spans="1:3" ht="15">
      <c r="A345" s="2" t="s">
        <v>302</v>
      </c>
      <c r="B345" s="11">
        <v>105</v>
      </c>
      <c r="C345" s="11">
        <v>200</v>
      </c>
    </row>
    <row r="346" spans="1:3" ht="15">
      <c r="A346" s="2" t="s">
        <v>303</v>
      </c>
      <c r="B346" s="11">
        <v>145</v>
      </c>
      <c r="C346" s="11">
        <v>260</v>
      </c>
    </row>
    <row r="347" spans="1:3" ht="15">
      <c r="A347" s="2" t="s">
        <v>304</v>
      </c>
      <c r="B347" s="11">
        <v>180</v>
      </c>
      <c r="C347" s="11">
        <v>320</v>
      </c>
    </row>
    <row r="348" spans="1:3" ht="15">
      <c r="A348" s="2" t="s">
        <v>305</v>
      </c>
      <c r="B348" s="11">
        <v>215</v>
      </c>
      <c r="C348" s="11">
        <v>380</v>
      </c>
    </row>
    <row r="349" spans="1:3" ht="15">
      <c r="A349" s="2" t="s">
        <v>306</v>
      </c>
      <c r="B349" s="11">
        <v>295</v>
      </c>
      <c r="C349" s="11">
        <v>490</v>
      </c>
    </row>
    <row r="350" spans="1:3" ht="15">
      <c r="A350" s="2" t="s">
        <v>307</v>
      </c>
      <c r="B350" s="11">
        <v>440</v>
      </c>
      <c r="C350" s="11">
        <v>740</v>
      </c>
    </row>
    <row r="351" spans="1:3" ht="15">
      <c r="A351" s="2" t="s">
        <v>308</v>
      </c>
      <c r="B351" s="11">
        <v>610</v>
      </c>
      <c r="C351" s="11" t="s">
        <v>309</v>
      </c>
    </row>
    <row r="352" spans="1:3" ht="15">
      <c r="A352" s="2" t="s">
        <v>310</v>
      </c>
      <c r="B352" s="11">
        <v>820</v>
      </c>
      <c r="C352" s="11">
        <v>1350</v>
      </c>
    </row>
    <row r="353" spans="1:3" ht="15">
      <c r="A353" s="2" t="s">
        <v>311</v>
      </c>
      <c r="B353" s="11">
        <v>1060</v>
      </c>
      <c r="C353" s="11" t="s">
        <v>309</v>
      </c>
    </row>
    <row r="354" spans="1:3" ht="15">
      <c r="A354" s="2" t="s">
        <v>312</v>
      </c>
      <c r="B354" s="11">
        <v>1450</v>
      </c>
      <c r="C354" s="11" t="s">
        <v>309</v>
      </c>
    </row>
    <row r="356" ht="21">
      <c r="A356" s="6" t="s">
        <v>280</v>
      </c>
    </row>
    <row r="358" spans="1:2" ht="15.75">
      <c r="A358" s="26" t="s">
        <v>136</v>
      </c>
      <c r="B358" s="27"/>
    </row>
    <row r="359" spans="1:2" ht="15">
      <c r="A359" s="2" t="s">
        <v>154</v>
      </c>
      <c r="B359" s="11">
        <v>2200</v>
      </c>
    </row>
    <row r="360" spans="1:2" ht="15">
      <c r="A360" s="2" t="s">
        <v>155</v>
      </c>
      <c r="B360" s="11">
        <v>1950</v>
      </c>
    </row>
    <row r="361" spans="1:2" ht="15">
      <c r="A361" s="2" t="s">
        <v>130</v>
      </c>
      <c r="B361" s="11">
        <v>280</v>
      </c>
    </row>
    <row r="362" spans="1:2" ht="15">
      <c r="A362" s="2" t="s">
        <v>128</v>
      </c>
      <c r="B362" s="11">
        <v>160</v>
      </c>
    </row>
    <row r="363" spans="1:2" ht="15">
      <c r="A363" s="2" t="s">
        <v>129</v>
      </c>
      <c r="B363" s="11">
        <v>890</v>
      </c>
    </row>
    <row r="364" spans="1:2" ht="15.75">
      <c r="A364" s="26" t="s">
        <v>137</v>
      </c>
      <c r="B364" s="27"/>
    </row>
    <row r="365" spans="1:2" ht="15">
      <c r="A365" s="2" t="s">
        <v>131</v>
      </c>
      <c r="B365" s="11">
        <v>2300</v>
      </c>
    </row>
    <row r="366" spans="1:2" ht="15">
      <c r="A366" s="2" t="s">
        <v>132</v>
      </c>
      <c r="B366" s="11">
        <v>1250</v>
      </c>
    </row>
    <row r="367" spans="1:2" ht="15">
      <c r="A367" s="2" t="s">
        <v>133</v>
      </c>
      <c r="B367" s="11">
        <v>2900</v>
      </c>
    </row>
    <row r="368" spans="1:2" ht="15">
      <c r="A368" s="2" t="s">
        <v>134</v>
      </c>
      <c r="B368" s="11">
        <v>170</v>
      </c>
    </row>
    <row r="369" spans="1:2" ht="15">
      <c r="A369" s="2" t="s">
        <v>135</v>
      </c>
      <c r="B369" s="11">
        <v>330</v>
      </c>
    </row>
    <row r="370" spans="1:2" ht="15">
      <c r="A370" s="2" t="s">
        <v>138</v>
      </c>
      <c r="B370" s="11">
        <v>780</v>
      </c>
    </row>
    <row r="371" spans="1:2" ht="15">
      <c r="A371" s="2" t="s">
        <v>139</v>
      </c>
      <c r="B371" s="11">
        <v>520</v>
      </c>
    </row>
    <row r="372" spans="1:2" ht="15">
      <c r="A372" s="2" t="s">
        <v>140</v>
      </c>
      <c r="B372" s="11">
        <v>610</v>
      </c>
    </row>
    <row r="374" ht="21">
      <c r="A374" s="6" t="s">
        <v>281</v>
      </c>
    </row>
    <row r="376" spans="1:2" ht="15">
      <c r="A376" s="3" t="s">
        <v>141</v>
      </c>
      <c r="B376" s="11">
        <v>440</v>
      </c>
    </row>
    <row r="377" spans="1:2" ht="15">
      <c r="A377" s="2" t="s">
        <v>171</v>
      </c>
      <c r="B377" s="11">
        <v>910</v>
      </c>
    </row>
    <row r="378" spans="1:2" ht="15">
      <c r="A378" s="2" t="s">
        <v>175</v>
      </c>
      <c r="B378" s="11">
        <v>470</v>
      </c>
    </row>
    <row r="379" spans="1:2" ht="15">
      <c r="A379" s="2" t="s">
        <v>176</v>
      </c>
      <c r="B379" s="11">
        <v>890</v>
      </c>
    </row>
    <row r="380" spans="1:2" ht="15">
      <c r="A380" s="2" t="s">
        <v>142</v>
      </c>
      <c r="B380" s="11">
        <v>1950</v>
      </c>
    </row>
    <row r="381" spans="1:2" ht="15">
      <c r="A381" s="2" t="s">
        <v>143</v>
      </c>
      <c r="B381" s="11">
        <v>680</v>
      </c>
    </row>
    <row r="382" spans="1:2" ht="15">
      <c r="A382" s="2" t="s">
        <v>144</v>
      </c>
      <c r="B382" s="11">
        <v>680</v>
      </c>
    </row>
    <row r="383" spans="1:2" ht="15">
      <c r="A383" s="2" t="s">
        <v>145</v>
      </c>
      <c r="B383" s="11">
        <v>950</v>
      </c>
    </row>
    <row r="384" spans="1:2" ht="15">
      <c r="A384" s="3" t="s">
        <v>173</v>
      </c>
      <c r="B384" s="11">
        <v>180</v>
      </c>
    </row>
    <row r="385" spans="1:2" ht="15">
      <c r="A385" s="3" t="s">
        <v>174</v>
      </c>
      <c r="B385" s="11">
        <v>230</v>
      </c>
    </row>
    <row r="386" spans="1:2" ht="29.25">
      <c r="A386" s="3" t="s">
        <v>146</v>
      </c>
      <c r="B386" s="11">
        <v>3600</v>
      </c>
    </row>
    <row r="387" spans="1:2" ht="15">
      <c r="A387" s="4"/>
      <c r="B387" s="12"/>
    </row>
    <row r="388" spans="1:2" ht="21">
      <c r="A388" s="6" t="s">
        <v>282</v>
      </c>
      <c r="B388" s="16"/>
    </row>
    <row r="389" ht="15">
      <c r="B389" s="16"/>
    </row>
    <row r="390" spans="1:2" ht="15">
      <c r="A390" s="2" t="s">
        <v>166</v>
      </c>
      <c r="B390" s="11">
        <v>430</v>
      </c>
    </row>
    <row r="391" spans="1:2" ht="15">
      <c r="A391" s="2" t="s">
        <v>167</v>
      </c>
      <c r="B391" s="11">
        <v>450</v>
      </c>
    </row>
    <row r="392" spans="1:2" ht="15">
      <c r="A392" s="2" t="s">
        <v>172</v>
      </c>
      <c r="B392" s="11">
        <v>5</v>
      </c>
    </row>
    <row r="393" spans="1:2" ht="15">
      <c r="A393" s="2" t="s">
        <v>147</v>
      </c>
      <c r="B393" s="11">
        <v>60</v>
      </c>
    </row>
    <row r="394" spans="1:2" ht="15">
      <c r="A394" s="2" t="s">
        <v>148</v>
      </c>
      <c r="B394" s="11">
        <v>35</v>
      </c>
    </row>
    <row r="395" spans="1:2" ht="15">
      <c r="A395" s="2" t="s">
        <v>149</v>
      </c>
      <c r="B395" s="11">
        <v>25</v>
      </c>
    </row>
    <row r="396" spans="1:2" ht="15">
      <c r="A396" s="2" t="s">
        <v>150</v>
      </c>
      <c r="B396" s="11">
        <v>70</v>
      </c>
    </row>
    <row r="397" spans="1:2" ht="15">
      <c r="A397" s="2" t="s">
        <v>151</v>
      </c>
      <c r="B397" s="11">
        <v>50</v>
      </c>
    </row>
    <row r="398" spans="1:2" ht="15">
      <c r="A398" s="2" t="s">
        <v>152</v>
      </c>
      <c r="B398" s="11">
        <v>45</v>
      </c>
    </row>
    <row r="399" spans="1:2" ht="15">
      <c r="A399" s="2" t="s">
        <v>153</v>
      </c>
      <c r="B399" s="11">
        <v>30</v>
      </c>
    </row>
  </sheetData>
  <sheetProtection/>
  <mergeCells count="25">
    <mergeCell ref="A364:B364"/>
    <mergeCell ref="B156:E156"/>
    <mergeCell ref="A196:A197"/>
    <mergeCell ref="B287:B288"/>
    <mergeCell ref="A287:A288"/>
    <mergeCell ref="E294:G294"/>
    <mergeCell ref="E296:G296"/>
    <mergeCell ref="A156:A157"/>
    <mergeCell ref="D91:E91"/>
    <mergeCell ref="B91:C91"/>
    <mergeCell ref="F91:G91"/>
    <mergeCell ref="B123:C123"/>
    <mergeCell ref="D123:E123"/>
    <mergeCell ref="A358:B358"/>
    <mergeCell ref="F156:H156"/>
    <mergeCell ref="I156:K156"/>
    <mergeCell ref="H123:I123"/>
    <mergeCell ref="C287:H287"/>
    <mergeCell ref="A91:A92"/>
    <mergeCell ref="A4:A5"/>
    <mergeCell ref="A123:A124"/>
    <mergeCell ref="B196:D196"/>
    <mergeCell ref="F123:G123"/>
    <mergeCell ref="F4:G4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Поиск 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Казеннов М.А.</dc:creator>
  <cp:keywords/>
  <dc:description/>
  <cp:lastModifiedBy>Казеннов</cp:lastModifiedBy>
  <cp:lastPrinted>2014-12-26T13:43:35Z</cp:lastPrinted>
  <dcterms:created xsi:type="dcterms:W3CDTF">2014-12-24T13:01:58Z</dcterms:created>
  <dcterms:modified xsi:type="dcterms:W3CDTF">2024-03-22T11:33:06Z</dcterms:modified>
  <cp:category/>
  <cp:version/>
  <cp:contentType/>
  <cp:contentStatus/>
</cp:coreProperties>
</file>